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ina\Desktop\постановления\проект решения\"/>
    </mc:Choice>
  </mc:AlternateContent>
  <xr:revisionPtr revIDLastSave="0" documentId="8_{7CE0BD72-932B-4AB0-AFB1-2AFC15B54F77}" xr6:coauthVersionLast="38" xr6:coauthVersionMax="38" xr10:uidLastSave="{00000000-0000-0000-0000-000000000000}"/>
  <bookViews>
    <workbookView xWindow="0" yWindow="0" windowWidth="21570" windowHeight="7980" xr2:uid="{00000000-000D-0000-FFFF-FFFF00000000}"/>
  </bookViews>
  <sheets>
    <sheet name="рпр" sheetId="3" r:id="rId1"/>
  </sheets>
  <definedNames>
    <definedName name="_xlnm._FilterDatabase" localSheetId="0" hidden="1">рпр!$C$1:$C$675</definedName>
    <definedName name="_xlnm.Print_Titles" localSheetId="0">рпр!$8:$8</definedName>
  </definedNames>
  <calcPr calcId="162913"/>
</workbook>
</file>

<file path=xl/calcChain.xml><?xml version="1.0" encoding="utf-8"?>
<calcChain xmlns="http://schemas.openxmlformats.org/spreadsheetml/2006/main">
  <c r="F97" i="3" l="1"/>
  <c r="G97" i="3"/>
  <c r="E97" i="3"/>
  <c r="E46" i="3"/>
  <c r="G281" i="3"/>
  <c r="F281" i="3"/>
  <c r="E281" i="3"/>
  <c r="G282" i="3"/>
  <c r="F282" i="3"/>
  <c r="E282" i="3"/>
  <c r="E505" i="3"/>
  <c r="E501" i="3"/>
  <c r="G308" i="3"/>
  <c r="F308" i="3"/>
  <c r="E308" i="3"/>
  <c r="G309" i="3"/>
  <c r="F309" i="3"/>
  <c r="E309" i="3"/>
  <c r="G304" i="3"/>
  <c r="F304" i="3"/>
  <c r="E304" i="3"/>
  <c r="G305" i="3"/>
  <c r="F305" i="3"/>
  <c r="E305" i="3"/>
  <c r="G300" i="3"/>
  <c r="F300" i="3"/>
  <c r="E300" i="3"/>
  <c r="G301" i="3"/>
  <c r="F301" i="3"/>
  <c r="E301" i="3"/>
  <c r="E294" i="3"/>
  <c r="E298" i="3"/>
  <c r="E321" i="3"/>
  <c r="E253" i="3"/>
  <c r="G240" i="3"/>
  <c r="F240" i="3"/>
  <c r="E240" i="3"/>
  <c r="F241" i="3"/>
  <c r="F238" i="3" s="1"/>
  <c r="G241" i="3"/>
  <c r="G238" i="3" s="1"/>
  <c r="E241" i="3"/>
  <c r="E238" i="3" s="1"/>
  <c r="G189" i="3"/>
  <c r="F189" i="3"/>
  <c r="E189" i="3"/>
  <c r="F190" i="3"/>
  <c r="G190" i="3"/>
  <c r="E190" i="3"/>
  <c r="G185" i="3"/>
  <c r="F185" i="3"/>
  <c r="E185" i="3"/>
  <c r="F186" i="3"/>
  <c r="G186" i="3"/>
  <c r="E186" i="3"/>
  <c r="G179" i="3"/>
  <c r="F179" i="3"/>
  <c r="E179" i="3"/>
  <c r="G180" i="3"/>
  <c r="F180" i="3"/>
  <c r="E180" i="3"/>
  <c r="E106" i="3"/>
  <c r="G74" i="3"/>
  <c r="E53" i="3"/>
  <c r="E24" i="3"/>
  <c r="F74" i="3"/>
  <c r="E74" i="3"/>
  <c r="E71" i="3"/>
  <c r="E32" i="3"/>
  <c r="G62" i="3"/>
  <c r="F62" i="3"/>
  <c r="E62" i="3"/>
  <c r="G558" i="3"/>
  <c r="G557" i="3"/>
  <c r="F558" i="3"/>
  <c r="E558" i="3"/>
  <c r="F551" i="3" l="1"/>
  <c r="G551" i="3"/>
  <c r="E551" i="3"/>
  <c r="E442" i="3" l="1"/>
  <c r="E434" i="3"/>
  <c r="E433" i="3" s="1"/>
  <c r="F408" i="3"/>
  <c r="G408" i="3"/>
  <c r="E408" i="3"/>
  <c r="E421" i="3"/>
  <c r="G377" i="3"/>
  <c r="F377" i="3"/>
  <c r="E377" i="3"/>
  <c r="F383" i="3"/>
  <c r="G383" i="3"/>
  <c r="E383" i="3"/>
  <c r="F316" i="3"/>
  <c r="G316" i="3"/>
  <c r="E317" i="3"/>
  <c r="E316" i="3" s="1"/>
  <c r="F262" i="3"/>
  <c r="G262" i="3"/>
  <c r="E262" i="3"/>
  <c r="G277" i="3" l="1"/>
  <c r="F277" i="3"/>
  <c r="E277" i="3"/>
  <c r="G275" i="3"/>
  <c r="F275" i="3"/>
  <c r="E275" i="3"/>
  <c r="G273" i="3"/>
  <c r="F273" i="3"/>
  <c r="E273" i="3"/>
  <c r="G271" i="3"/>
  <c r="F271" i="3"/>
  <c r="E271" i="3"/>
  <c r="G269" i="3"/>
  <c r="F269" i="3"/>
  <c r="E269" i="3"/>
  <c r="G263" i="3"/>
  <c r="F263" i="3"/>
  <c r="E263" i="3"/>
  <c r="G267" i="3"/>
  <c r="F267" i="3"/>
  <c r="E267" i="3"/>
  <c r="G265" i="3"/>
  <c r="F265" i="3"/>
  <c r="E265" i="3"/>
  <c r="G235" i="3"/>
  <c r="F235" i="3"/>
  <c r="E235" i="3"/>
  <c r="G170" i="3" l="1"/>
  <c r="F170" i="3"/>
  <c r="E170" i="3"/>
  <c r="G168" i="3"/>
  <c r="F168" i="3"/>
  <c r="E168" i="3"/>
  <c r="F166" i="3"/>
  <c r="G166" i="3"/>
  <c r="E166" i="3"/>
  <c r="F113" i="3"/>
  <c r="G113" i="3"/>
  <c r="E113" i="3"/>
  <c r="F75" i="3" l="1"/>
  <c r="G75" i="3"/>
  <c r="E75" i="3"/>
  <c r="F73" i="3"/>
  <c r="G73" i="3"/>
  <c r="E73" i="3"/>
  <c r="F421" i="3" l="1"/>
  <c r="G421" i="3"/>
  <c r="F143" i="3" l="1"/>
  <c r="G143" i="3"/>
  <c r="E143" i="3"/>
  <c r="E287" i="3"/>
  <c r="G39" i="3" l="1"/>
  <c r="G43" i="3" l="1"/>
  <c r="G42" i="3"/>
  <c r="G40" i="3"/>
  <c r="G37" i="3"/>
  <c r="F348" i="3" l="1"/>
  <c r="G348" i="3"/>
  <c r="E348" i="3"/>
  <c r="F346" i="3"/>
  <c r="G346" i="3"/>
  <c r="E346" i="3"/>
  <c r="F314" i="3"/>
  <c r="F313" i="3" s="1"/>
  <c r="G314" i="3"/>
  <c r="G313" i="3" s="1"/>
  <c r="E314" i="3"/>
  <c r="E313" i="3" s="1"/>
  <c r="F345" i="3" l="1"/>
  <c r="E345" i="3"/>
  <c r="G345" i="3"/>
  <c r="F42" i="3"/>
  <c r="E42" i="3"/>
  <c r="F39" i="3"/>
  <c r="E39" i="3"/>
  <c r="G36" i="3"/>
  <c r="F36" i="3"/>
  <c r="E36" i="3"/>
  <c r="F286" i="3"/>
  <c r="F285" i="3" s="1"/>
  <c r="G286" i="3"/>
  <c r="G285" i="3" s="1"/>
  <c r="E286" i="3"/>
  <c r="E285" i="3" s="1"/>
  <c r="F176" i="3"/>
  <c r="G176" i="3"/>
  <c r="F504" i="3" l="1"/>
  <c r="F503" i="3" s="1"/>
  <c r="F502" i="3" s="1"/>
  <c r="G504" i="3"/>
  <c r="G503" i="3" s="1"/>
  <c r="G502" i="3" s="1"/>
  <c r="F394" i="3"/>
  <c r="G394" i="3"/>
  <c r="G393" i="3" s="1"/>
  <c r="E394" i="3"/>
  <c r="E393" i="3" l="1"/>
  <c r="F393" i="3"/>
  <c r="E504" i="3"/>
  <c r="E503" i="3" s="1"/>
  <c r="E502" i="3" s="1"/>
  <c r="E424" i="3" l="1"/>
  <c r="F373" i="3"/>
  <c r="G373" i="3"/>
  <c r="E373" i="3"/>
  <c r="E371" i="3"/>
  <c r="F293" i="3"/>
  <c r="G293" i="3"/>
  <c r="E293" i="3"/>
  <c r="G424" i="3"/>
  <c r="F370" i="3"/>
  <c r="G370" i="3"/>
  <c r="F182" i="3"/>
  <c r="G182" i="3"/>
  <c r="G46" i="3"/>
  <c r="G45" i="3" s="1"/>
  <c r="G44" i="3" s="1"/>
  <c r="F46" i="3"/>
  <c r="F45" i="3" l="1"/>
  <c r="E182" i="3"/>
  <c r="E465" i="3"/>
  <c r="F424" i="3"/>
  <c r="E370" i="3"/>
  <c r="F448" i="3"/>
  <c r="G448" i="3"/>
  <c r="G447" i="3" s="1"/>
  <c r="E448" i="3"/>
  <c r="G434" i="3"/>
  <c r="G433" i="3" s="1"/>
  <c r="F434" i="3"/>
  <c r="F433" i="3" l="1"/>
  <c r="F447" i="3"/>
  <c r="E45" i="3"/>
  <c r="E447" i="3"/>
  <c r="F44" i="3"/>
  <c r="E44" i="3" l="1"/>
  <c r="G161" i="3" l="1"/>
  <c r="E542" i="3"/>
  <c r="F542" i="3"/>
  <c r="G542" i="3"/>
  <c r="F107" i="3" l="1"/>
  <c r="G107" i="3"/>
  <c r="E107" i="3"/>
  <c r="E230" i="3" l="1"/>
  <c r="E229" i="3" s="1"/>
  <c r="F230" i="3"/>
  <c r="F229" i="3" s="1"/>
  <c r="G230" i="3"/>
  <c r="G229" i="3" s="1"/>
  <c r="E176" i="3" l="1"/>
  <c r="F556" i="3" l="1"/>
  <c r="F555" i="3" s="1"/>
  <c r="G556" i="3"/>
  <c r="G550" i="3"/>
  <c r="G549" i="3" s="1"/>
  <c r="G548" i="3" s="1"/>
  <c r="F531" i="3"/>
  <c r="G531" i="3"/>
  <c r="G530" i="3" s="1"/>
  <c r="G529" i="3" s="1"/>
  <c r="F536" i="3"/>
  <c r="G536" i="3"/>
  <c r="G535" i="3" s="1"/>
  <c r="F539" i="3"/>
  <c r="G539" i="3"/>
  <c r="F544" i="3"/>
  <c r="G544" i="3"/>
  <c r="F546" i="3"/>
  <c r="G546" i="3"/>
  <c r="E544" i="3"/>
  <c r="F509" i="3"/>
  <c r="G509" i="3"/>
  <c r="G508" i="3" s="1"/>
  <c r="G507" i="3" s="1"/>
  <c r="F514" i="3"/>
  <c r="G514" i="3"/>
  <c r="G513" i="3" s="1"/>
  <c r="G512" i="3" s="1"/>
  <c r="F518" i="3"/>
  <c r="G518" i="3"/>
  <c r="F521" i="3"/>
  <c r="G521" i="3"/>
  <c r="F524" i="3"/>
  <c r="G524" i="3"/>
  <c r="F455" i="3"/>
  <c r="G455" i="3"/>
  <c r="G454" i="3" s="1"/>
  <c r="F459" i="3"/>
  <c r="G459" i="3"/>
  <c r="G458" i="3" s="1"/>
  <c r="G457" i="3" s="1"/>
  <c r="F465" i="3"/>
  <c r="G465" i="3"/>
  <c r="G464" i="3" s="1"/>
  <c r="G463" i="3" s="1"/>
  <c r="F470" i="3"/>
  <c r="G470" i="3"/>
  <c r="F474" i="3"/>
  <c r="G474" i="3"/>
  <c r="F477" i="3"/>
  <c r="G477" i="3"/>
  <c r="G476" i="3" s="1"/>
  <c r="E438" i="3"/>
  <c r="F430" i="3"/>
  <c r="G430" i="3"/>
  <c r="G429" i="3" s="1"/>
  <c r="G428" i="3" s="1"/>
  <c r="F438" i="3"/>
  <c r="G438" i="3"/>
  <c r="F442" i="3"/>
  <c r="G442" i="3"/>
  <c r="F410" i="3"/>
  <c r="F407" i="3" s="1"/>
  <c r="G410" i="3"/>
  <c r="G407" i="3" s="1"/>
  <c r="E410" i="3"/>
  <c r="E407" i="3" s="1"/>
  <c r="G391" i="3"/>
  <c r="G390" i="3" s="1"/>
  <c r="G389" i="3" s="1"/>
  <c r="F391" i="3"/>
  <c r="F398" i="3"/>
  <c r="F397" i="3" s="1"/>
  <c r="G398" i="3"/>
  <c r="F403" i="3"/>
  <c r="F402" i="3" s="1"/>
  <c r="G403" i="3"/>
  <c r="G402" i="3" s="1"/>
  <c r="F414" i="3"/>
  <c r="G414" i="3"/>
  <c r="G413" i="3" s="1"/>
  <c r="F419" i="3"/>
  <c r="F418" i="3" s="1"/>
  <c r="G419" i="3"/>
  <c r="G418" i="3" s="1"/>
  <c r="F341" i="3"/>
  <c r="G341" i="3"/>
  <c r="F343" i="3"/>
  <c r="G343" i="3"/>
  <c r="F352" i="3"/>
  <c r="F351" i="3" s="1"/>
  <c r="G352" i="3"/>
  <c r="G351" i="3" s="1"/>
  <c r="F358" i="3"/>
  <c r="G358" i="3"/>
  <c r="F360" i="3"/>
  <c r="G360" i="3"/>
  <c r="F362" i="3"/>
  <c r="G362" i="3"/>
  <c r="F364" i="3"/>
  <c r="G364" i="3"/>
  <c r="F368" i="3"/>
  <c r="G368" i="3"/>
  <c r="F375" i="3"/>
  <c r="F372" i="3" s="1"/>
  <c r="G375" i="3"/>
  <c r="G372" i="3" s="1"/>
  <c r="F385" i="3"/>
  <c r="G385" i="3"/>
  <c r="G555" i="3" l="1"/>
  <c r="G554" i="3" s="1"/>
  <c r="G553" i="3" s="1"/>
  <c r="G397" i="3"/>
  <c r="G396" i="3" s="1"/>
  <c r="G388" i="3" s="1"/>
  <c r="F357" i="3"/>
  <c r="G357" i="3"/>
  <c r="G356" i="3" s="1"/>
  <c r="F476" i="3"/>
  <c r="F513" i="3"/>
  <c r="F429" i="3"/>
  <c r="F535" i="3"/>
  <c r="F458" i="3"/>
  <c r="F390" i="3"/>
  <c r="F508" i="3"/>
  <c r="F530" i="3"/>
  <c r="F529" i="3" s="1"/>
  <c r="F413" i="3"/>
  <c r="F464" i="3"/>
  <c r="G437" i="3"/>
  <c r="G436" i="3" s="1"/>
  <c r="G427" i="3" s="1"/>
  <c r="G426" i="3" s="1"/>
  <c r="G401" i="3"/>
  <c r="G400" i="3" s="1"/>
  <c r="F437" i="3"/>
  <c r="G517" i="3"/>
  <c r="G516" i="3" s="1"/>
  <c r="G511" i="3" s="1"/>
  <c r="F517" i="3"/>
  <c r="G469" i="3"/>
  <c r="G468" i="3" s="1"/>
  <c r="G462" i="3" s="1"/>
  <c r="G461" i="3" s="1"/>
  <c r="G538" i="3"/>
  <c r="G534" i="3" s="1"/>
  <c r="G533" i="3" s="1"/>
  <c r="F538" i="3"/>
  <c r="G528" i="3"/>
  <c r="F469" i="3"/>
  <c r="F454" i="3"/>
  <c r="G453" i="3"/>
  <c r="G452" i="3" s="1"/>
  <c r="G451" i="3" s="1"/>
  <c r="G406" i="3"/>
  <c r="G417" i="3"/>
  <c r="G382" i="3"/>
  <c r="G381" i="3" s="1"/>
  <c r="F382" i="3"/>
  <c r="G350" i="3"/>
  <c r="G340" i="3"/>
  <c r="G339" i="3" s="1"/>
  <c r="F340" i="3"/>
  <c r="F339" i="3" s="1"/>
  <c r="F401" i="3" l="1"/>
  <c r="F389" i="3"/>
  <c r="F550" i="3"/>
  <c r="F428" i="3"/>
  <c r="F512" i="3"/>
  <c r="F417" i="3"/>
  <c r="F468" i="3"/>
  <c r="F516" i="3"/>
  <c r="F350" i="3"/>
  <c r="F528" i="3"/>
  <c r="F463" i="3"/>
  <c r="F406" i="3"/>
  <c r="F453" i="3"/>
  <c r="F356" i="3"/>
  <c r="F396" i="3"/>
  <c r="F507" i="3"/>
  <c r="F457" i="3"/>
  <c r="F554" i="3"/>
  <c r="F381" i="3"/>
  <c r="F436" i="3"/>
  <c r="G387" i="3"/>
  <c r="G416" i="3"/>
  <c r="G405" i="3" s="1"/>
  <c r="F534" i="3"/>
  <c r="G527" i="3"/>
  <c r="G506" i="3"/>
  <c r="G450" i="3"/>
  <c r="G355" i="3"/>
  <c r="G354" i="3" s="1"/>
  <c r="G338" i="3"/>
  <c r="G337" i="3" s="1"/>
  <c r="F388" i="3" l="1"/>
  <c r="F427" i="3"/>
  <c r="F533" i="3"/>
  <c r="F553" i="3"/>
  <c r="F452" i="3"/>
  <c r="F451" i="3" s="1"/>
  <c r="F462" i="3"/>
  <c r="F461" i="3" s="1"/>
  <c r="F549" i="3"/>
  <c r="F548" i="3" s="1"/>
  <c r="F400" i="3"/>
  <c r="F355" i="3"/>
  <c r="F354" i="3" s="1"/>
  <c r="F338" i="3"/>
  <c r="F337" i="3" s="1"/>
  <c r="F416" i="3"/>
  <c r="F405" i="3" s="1"/>
  <c r="F511" i="3"/>
  <c r="G336" i="3"/>
  <c r="F527" i="3" l="1"/>
  <c r="F426" i="3"/>
  <c r="F387" i="3"/>
  <c r="F506" i="3"/>
  <c r="E514" i="3"/>
  <c r="E556" i="3"/>
  <c r="E555" i="3" s="1"/>
  <c r="E513" i="3" l="1"/>
  <c r="F336" i="3"/>
  <c r="F450" i="3"/>
  <c r="E550" i="3" l="1"/>
  <c r="E554" i="3"/>
  <c r="E512" i="3"/>
  <c r="E553" i="3" l="1"/>
  <c r="E549" i="3"/>
  <c r="E548" i="3" s="1"/>
  <c r="E546" i="3" l="1"/>
  <c r="E539" i="3"/>
  <c r="E538" i="3" l="1"/>
  <c r="E536" i="3"/>
  <c r="E535" i="3" l="1"/>
  <c r="E534" i="3" l="1"/>
  <c r="E531" i="3"/>
  <c r="E533" i="3" l="1"/>
  <c r="E530" i="3"/>
  <c r="E524" i="3"/>
  <c r="E521" i="3"/>
  <c r="E518" i="3"/>
  <c r="E509" i="3"/>
  <c r="E508" i="3" l="1"/>
  <c r="E529" i="3"/>
  <c r="E517" i="3"/>
  <c r="G500" i="3"/>
  <c r="F500" i="3"/>
  <c r="E516" i="3" l="1"/>
  <c r="E528" i="3"/>
  <c r="E507" i="3"/>
  <c r="E500" i="3"/>
  <c r="F499" i="3"/>
  <c r="G495" i="3"/>
  <c r="F495" i="3"/>
  <c r="E495" i="3"/>
  <c r="G493" i="3"/>
  <c r="F493" i="3"/>
  <c r="E493" i="3"/>
  <c r="G491" i="3"/>
  <c r="F491" i="3"/>
  <c r="E491" i="3"/>
  <c r="G489" i="3"/>
  <c r="F489" i="3"/>
  <c r="E489" i="3"/>
  <c r="G487" i="3"/>
  <c r="F487" i="3"/>
  <c r="E487" i="3"/>
  <c r="E486" i="3" l="1"/>
  <c r="G486" i="3"/>
  <c r="F486" i="3"/>
  <c r="E527" i="3"/>
  <c r="G499" i="3"/>
  <c r="E511" i="3"/>
  <c r="E499" i="3"/>
  <c r="E506" i="3" l="1"/>
  <c r="G498" i="3"/>
  <c r="F498" i="3"/>
  <c r="F497" i="3" s="1"/>
  <c r="G483" i="3"/>
  <c r="G482" i="3" s="1"/>
  <c r="F483" i="3"/>
  <c r="E483" i="3"/>
  <c r="E477" i="3"/>
  <c r="E474" i="3"/>
  <c r="E470" i="3"/>
  <c r="E464" i="3"/>
  <c r="E459" i="3"/>
  <c r="E455" i="3"/>
  <c r="G497" i="3" l="1"/>
  <c r="G485" i="3" s="1"/>
  <c r="E463" i="3"/>
  <c r="E482" i="3"/>
  <c r="E481" i="3" s="1"/>
  <c r="E458" i="3"/>
  <c r="E476" i="3"/>
  <c r="E454" i="3"/>
  <c r="E453" i="3" s="1"/>
  <c r="F482" i="3"/>
  <c r="E469" i="3"/>
  <c r="G481" i="3"/>
  <c r="E498" i="3"/>
  <c r="E497" i="3" s="1"/>
  <c r="E485" i="3" s="1"/>
  <c r="E430" i="3"/>
  <c r="E419" i="3"/>
  <c r="E418" i="3" s="1"/>
  <c r="F485" i="3" l="1"/>
  <c r="E468" i="3"/>
  <c r="E457" i="3"/>
  <c r="E429" i="3"/>
  <c r="F481" i="3"/>
  <c r="G480" i="3"/>
  <c r="E414" i="3"/>
  <c r="E413" i="3" s="1"/>
  <c r="E406" i="3" s="1"/>
  <c r="E403" i="3"/>
  <c r="E402" i="3" s="1"/>
  <c r="E398" i="3"/>
  <c r="E397" i="3" s="1"/>
  <c r="E391" i="3"/>
  <c r="E385" i="3"/>
  <c r="E375" i="3"/>
  <c r="E372" i="3" s="1"/>
  <c r="E368" i="3"/>
  <c r="E364" i="3"/>
  <c r="E362" i="3"/>
  <c r="E360" i="3"/>
  <c r="E358" i="3"/>
  <c r="E352" i="3"/>
  <c r="E351" i="3" s="1"/>
  <c r="E343" i="3"/>
  <c r="E341" i="3"/>
  <c r="E357" i="3" l="1"/>
  <c r="F480" i="3"/>
  <c r="E452" i="3"/>
  <c r="E451" i="3" s="1"/>
  <c r="E437" i="3"/>
  <c r="E462" i="3"/>
  <c r="E461" i="3" s="1"/>
  <c r="E428" i="3"/>
  <c r="E390" i="3"/>
  <c r="E340" i="3"/>
  <c r="E339" i="3" s="1"/>
  <c r="E382" i="3"/>
  <c r="G332" i="3"/>
  <c r="F332" i="3"/>
  <c r="E332" i="3"/>
  <c r="G326" i="3"/>
  <c r="F326" i="3"/>
  <c r="E326" i="3"/>
  <c r="G320" i="3"/>
  <c r="F320" i="3"/>
  <c r="E320" i="3"/>
  <c r="G307" i="3"/>
  <c r="F307" i="3"/>
  <c r="E307" i="3"/>
  <c r="G303" i="3"/>
  <c r="F303" i="3"/>
  <c r="E303" i="3"/>
  <c r="G299" i="3"/>
  <c r="F299" i="3"/>
  <c r="E299" i="3"/>
  <c r="G297" i="3"/>
  <c r="F297" i="3"/>
  <c r="E297" i="3"/>
  <c r="G295" i="3"/>
  <c r="F295" i="3"/>
  <c r="E295" i="3"/>
  <c r="G291" i="3"/>
  <c r="F291" i="3"/>
  <c r="E291" i="3"/>
  <c r="G280" i="3"/>
  <c r="G279" i="3" s="1"/>
  <c r="F280" i="3"/>
  <c r="F279" i="3" s="1"/>
  <c r="E280" i="3"/>
  <c r="E279" i="3" s="1"/>
  <c r="G290" i="3" l="1"/>
  <c r="G289" i="3" s="1"/>
  <c r="G288" i="3" s="1"/>
  <c r="F290" i="3"/>
  <c r="F289" i="3" s="1"/>
  <c r="F288" i="3" s="1"/>
  <c r="E290" i="3"/>
  <c r="E289" i="3" s="1"/>
  <c r="E350" i="3"/>
  <c r="E338" i="3" s="1"/>
  <c r="E356" i="3"/>
  <c r="E396" i="3"/>
  <c r="E325" i="3"/>
  <c r="E381" i="3"/>
  <c r="E389" i="3"/>
  <c r="E480" i="3"/>
  <c r="E417" i="3"/>
  <c r="E331" i="3"/>
  <c r="E401" i="3"/>
  <c r="E436" i="3"/>
  <c r="G319" i="3"/>
  <c r="F319" i="3" s="1"/>
  <c r="E319" i="3"/>
  <c r="E261" i="3"/>
  <c r="G325" i="3"/>
  <c r="F325" i="3" s="1"/>
  <c r="G331" i="3"/>
  <c r="F331" i="3" s="1"/>
  <c r="G257" i="3"/>
  <c r="F257" i="3"/>
  <c r="E257" i="3"/>
  <c r="G252" i="3"/>
  <c r="F252" i="3"/>
  <c r="E252" i="3"/>
  <c r="G250" i="3"/>
  <c r="F250" i="3"/>
  <c r="E250" i="3"/>
  <c r="G246" i="3"/>
  <c r="F246" i="3"/>
  <c r="E246" i="3"/>
  <c r="G244" i="3"/>
  <c r="F244" i="3"/>
  <c r="E244" i="3"/>
  <c r="G239" i="3"/>
  <c r="F239" i="3"/>
  <c r="E239" i="3"/>
  <c r="G234" i="3"/>
  <c r="G233" i="3" s="1"/>
  <c r="F234" i="3"/>
  <c r="E234" i="3"/>
  <c r="G225" i="3"/>
  <c r="G224" i="3" s="1"/>
  <c r="F225" i="3"/>
  <c r="F224" i="3" s="1"/>
  <c r="E225" i="3"/>
  <c r="E224" i="3" s="1"/>
  <c r="E312" i="3" l="1"/>
  <c r="E311" i="3" s="1"/>
  <c r="E330" i="3"/>
  <c r="E388" i="3"/>
  <c r="E233" i="3"/>
  <c r="E232" i="3" s="1"/>
  <c r="E318" i="3"/>
  <c r="E427" i="3"/>
  <c r="E400" i="3"/>
  <c r="E416" i="3"/>
  <c r="E405" i="3" s="1"/>
  <c r="E324" i="3"/>
  <c r="E355" i="3"/>
  <c r="E354" i="3" s="1"/>
  <c r="E337" i="3"/>
  <c r="E450" i="3"/>
  <c r="G318" i="3"/>
  <c r="F318" i="3" s="1"/>
  <c r="E249" i="3"/>
  <c r="E243" i="3"/>
  <c r="F243" i="3"/>
  <c r="F249" i="3"/>
  <c r="G249" i="3"/>
  <c r="G248" i="3" s="1"/>
  <c r="G243" i="3"/>
  <c r="G312" i="3"/>
  <c r="F312" i="3" s="1"/>
  <c r="G256" i="3"/>
  <c r="G232" i="3"/>
  <c r="F256" i="3"/>
  <c r="F233" i="3"/>
  <c r="E256" i="3"/>
  <c r="G324" i="3"/>
  <c r="G330" i="3"/>
  <c r="F330" i="3" s="1"/>
  <c r="G220" i="3"/>
  <c r="F220" i="3"/>
  <c r="E220" i="3"/>
  <c r="G218" i="3"/>
  <c r="F218" i="3"/>
  <c r="E218" i="3"/>
  <c r="G215" i="3"/>
  <c r="G214" i="3" s="1"/>
  <c r="F215" i="3"/>
  <c r="F214" i="3" s="1"/>
  <c r="E215" i="3"/>
  <c r="E214" i="3" s="1"/>
  <c r="G211" i="3"/>
  <c r="F211" i="3"/>
  <c r="E211" i="3"/>
  <c r="G208" i="3"/>
  <c r="F208" i="3"/>
  <c r="E208" i="3"/>
  <c r="G206" i="3"/>
  <c r="F206" i="3"/>
  <c r="E206" i="3"/>
  <c r="G204" i="3"/>
  <c r="F204" i="3"/>
  <c r="E204" i="3"/>
  <c r="G202" i="3"/>
  <c r="F202" i="3"/>
  <c r="E202" i="3"/>
  <c r="G200" i="3"/>
  <c r="F200" i="3"/>
  <c r="E200" i="3"/>
  <c r="G196" i="3"/>
  <c r="G195" i="3" s="1"/>
  <c r="F196" i="3"/>
  <c r="F195" i="3" s="1"/>
  <c r="E196" i="3"/>
  <c r="E195" i="3" s="1"/>
  <c r="G188" i="3"/>
  <c r="F188" i="3"/>
  <c r="E188" i="3"/>
  <c r="G184" i="3"/>
  <c r="F184" i="3"/>
  <c r="E184" i="3"/>
  <c r="G178" i="3"/>
  <c r="F178" i="3"/>
  <c r="E178" i="3"/>
  <c r="G174" i="3"/>
  <c r="F174" i="3"/>
  <c r="E174" i="3"/>
  <c r="G172" i="3"/>
  <c r="F172" i="3"/>
  <c r="E172" i="3"/>
  <c r="G164" i="3"/>
  <c r="F164" i="3"/>
  <c r="F161" i="3"/>
  <c r="E161" i="3"/>
  <c r="F160" i="3" l="1"/>
  <c r="G160" i="3"/>
  <c r="G159" i="3" s="1"/>
  <c r="F159" i="3"/>
  <c r="E387" i="3"/>
  <c r="E288" i="3"/>
  <c r="E284" i="3" s="1"/>
  <c r="F261" i="3"/>
  <c r="E248" i="3"/>
  <c r="E237" i="3"/>
  <c r="E260" i="3"/>
  <c r="E227" i="3"/>
  <c r="E426" i="3"/>
  <c r="E164" i="3"/>
  <c r="E160" i="3" s="1"/>
  <c r="E323" i="3"/>
  <c r="G261" i="3"/>
  <c r="G260" i="3" s="1"/>
  <c r="F217" i="3"/>
  <c r="G210" i="3"/>
  <c r="F210" i="3" s="1"/>
  <c r="G311" i="3"/>
  <c r="G199" i="3"/>
  <c r="F248" i="3"/>
  <c r="E210" i="3"/>
  <c r="E199" i="3"/>
  <c r="F199" i="3"/>
  <c r="G217" i="3"/>
  <c r="G213" i="3" s="1"/>
  <c r="G227" i="3"/>
  <c r="F324" i="3"/>
  <c r="G323" i="3"/>
  <c r="F237" i="3"/>
  <c r="G237" i="3"/>
  <c r="G236" i="3" s="1"/>
  <c r="F232" i="3"/>
  <c r="G255" i="3"/>
  <c r="F255" i="3" s="1"/>
  <c r="E255" i="3"/>
  <c r="G194" i="3"/>
  <c r="E217" i="3"/>
  <c r="E213" i="3" s="1"/>
  <c r="F311" i="3" l="1"/>
  <c r="F284" i="3" s="1"/>
  <c r="G284" i="3"/>
  <c r="F213" i="3"/>
  <c r="E194" i="3"/>
  <c r="E236" i="3"/>
  <c r="E159" i="3"/>
  <c r="E336" i="3"/>
  <c r="F260" i="3"/>
  <c r="E322" i="3"/>
  <c r="F194" i="3"/>
  <c r="G198" i="3"/>
  <c r="G193" i="3" s="1"/>
  <c r="F198" i="3"/>
  <c r="E198" i="3"/>
  <c r="E254" i="3"/>
  <c r="F236" i="3"/>
  <c r="G223" i="3"/>
  <c r="F323" i="3"/>
  <c r="G322" i="3"/>
  <c r="F227" i="3"/>
  <c r="G254" i="3"/>
  <c r="G155" i="3"/>
  <c r="F155" i="3"/>
  <c r="E155" i="3"/>
  <c r="G153" i="3"/>
  <c r="F153" i="3"/>
  <c r="E153" i="3"/>
  <c r="G151" i="3"/>
  <c r="F151" i="3"/>
  <c r="E151" i="3"/>
  <c r="G149" i="3"/>
  <c r="F149" i="3"/>
  <c r="E149" i="3"/>
  <c r="G141" i="3"/>
  <c r="F141" i="3"/>
  <c r="E141" i="3"/>
  <c r="G139" i="3"/>
  <c r="F139" i="3"/>
  <c r="E139" i="3"/>
  <c r="G133" i="3"/>
  <c r="F133" i="3"/>
  <c r="E133" i="3"/>
  <c r="G131" i="3"/>
  <c r="F131" i="3"/>
  <c r="E131" i="3"/>
  <c r="G122" i="3"/>
  <c r="F122" i="3"/>
  <c r="E122" i="3"/>
  <c r="G117" i="3"/>
  <c r="F117" i="3"/>
  <c r="E117" i="3"/>
  <c r="G111" i="3"/>
  <c r="F111" i="3"/>
  <c r="E111" i="3"/>
  <c r="G105" i="3"/>
  <c r="G104" i="3" s="1"/>
  <c r="F105" i="3"/>
  <c r="E105" i="3"/>
  <c r="G95" i="3"/>
  <c r="F95" i="3"/>
  <c r="E95" i="3"/>
  <c r="G138" i="3" l="1"/>
  <c r="G137" i="3" s="1"/>
  <c r="E148" i="3"/>
  <c r="G148" i="3"/>
  <c r="F148" i="3"/>
  <c r="E138" i="3"/>
  <c r="F138" i="3"/>
  <c r="F254" i="3"/>
  <c r="E223" i="3"/>
  <c r="E193" i="3"/>
  <c r="E192" i="3" s="1"/>
  <c r="E94" i="3"/>
  <c r="F322" i="3"/>
  <c r="F104" i="3"/>
  <c r="E104" i="3"/>
  <c r="F110" i="3"/>
  <c r="G110" i="3"/>
  <c r="G109" i="3" s="1"/>
  <c r="E110" i="3"/>
  <c r="F223" i="3"/>
  <c r="F193" i="3"/>
  <c r="E130" i="3"/>
  <c r="F130" i="3"/>
  <c r="G130" i="3"/>
  <c r="G129" i="3" s="1"/>
  <c r="G121" i="3"/>
  <c r="F121" i="3" s="1"/>
  <c r="G222" i="3"/>
  <c r="G116" i="3"/>
  <c r="G158" i="3"/>
  <c r="E158" i="3"/>
  <c r="G192" i="3"/>
  <c r="G228" i="3"/>
  <c r="F228" i="3" s="1"/>
  <c r="E228" i="3"/>
  <c r="F116" i="3"/>
  <c r="E121" i="3"/>
  <c r="E116" i="3"/>
  <c r="G103" i="3"/>
  <c r="G94" i="3"/>
  <c r="F94" i="3"/>
  <c r="G90" i="3"/>
  <c r="F90" i="3"/>
  <c r="E90" i="3"/>
  <c r="G83" i="3"/>
  <c r="G82" i="3" s="1"/>
  <c r="F83" i="3"/>
  <c r="E83" i="3"/>
  <c r="E78" i="3"/>
  <c r="G69" i="3"/>
  <c r="F69" i="3"/>
  <c r="E69" i="3"/>
  <c r="G65" i="3"/>
  <c r="F65" i="3"/>
  <c r="E65" i="3"/>
  <c r="E93" i="3" l="1"/>
  <c r="E222" i="3"/>
  <c r="E82" i="3"/>
  <c r="E81" i="3" s="1"/>
  <c r="E109" i="3"/>
  <c r="E103" i="3"/>
  <c r="E137" i="3"/>
  <c r="F222" i="3"/>
  <c r="F192" i="3"/>
  <c r="E157" i="3"/>
  <c r="E64" i="3"/>
  <c r="F158" i="3"/>
  <c r="G157" i="3"/>
  <c r="F129" i="3"/>
  <c r="F137" i="3"/>
  <c r="F109" i="3"/>
  <c r="G147" i="3"/>
  <c r="F82" i="3"/>
  <c r="G81" i="3"/>
  <c r="F103" i="3"/>
  <c r="G115" i="3"/>
  <c r="F115" i="3" s="1"/>
  <c r="E115" i="3"/>
  <c r="G89" i="3"/>
  <c r="F89" i="3" s="1"/>
  <c r="G93" i="3"/>
  <c r="F93" i="3" s="1"/>
  <c r="G78" i="3"/>
  <c r="F78" i="3" s="1"/>
  <c r="E89" i="3"/>
  <c r="G120" i="3"/>
  <c r="F120" i="3" s="1"/>
  <c r="E120" i="3"/>
  <c r="G128" i="3"/>
  <c r="G136" i="3"/>
  <c r="G61" i="3"/>
  <c r="F61" i="3"/>
  <c r="E61" i="3"/>
  <c r="E57" i="3"/>
  <c r="G41" i="3"/>
  <c r="F41" i="3"/>
  <c r="E41" i="3"/>
  <c r="G38" i="3"/>
  <c r="F38" i="3"/>
  <c r="E38" i="3"/>
  <c r="G35" i="3"/>
  <c r="F147" i="3" l="1"/>
  <c r="F146" i="3" s="1"/>
  <c r="G146" i="3"/>
  <c r="G145" i="3" s="1"/>
  <c r="E136" i="3"/>
  <c r="E135" i="3" s="1"/>
  <c r="F157" i="3"/>
  <c r="E56" i="3"/>
  <c r="E147" i="3"/>
  <c r="E146" i="3" s="1"/>
  <c r="E129" i="3"/>
  <c r="F64" i="3"/>
  <c r="G64" i="3"/>
  <c r="E102" i="3"/>
  <c r="E101" i="3" s="1"/>
  <c r="F128" i="3"/>
  <c r="F136" i="3"/>
  <c r="E51" i="3"/>
  <c r="F81" i="3"/>
  <c r="F51" i="3"/>
  <c r="G51" i="3"/>
  <c r="G50" i="3" s="1"/>
  <c r="G88" i="3"/>
  <c r="F88" i="3" s="1"/>
  <c r="E88" i="3"/>
  <c r="G135" i="3"/>
  <c r="G92" i="3"/>
  <c r="F92" i="3" s="1"/>
  <c r="E92" i="3"/>
  <c r="G60" i="3"/>
  <c r="F60" i="3" s="1"/>
  <c r="G102" i="3"/>
  <c r="G101" i="3" s="1"/>
  <c r="G80" i="3"/>
  <c r="E80" i="3"/>
  <c r="G127" i="3"/>
  <c r="F35" i="3"/>
  <c r="E35" i="3"/>
  <c r="G30" i="3"/>
  <c r="F30" i="3"/>
  <c r="E30" i="3"/>
  <c r="G26" i="3"/>
  <c r="F26" i="3"/>
  <c r="E26" i="3"/>
  <c r="G22" i="3"/>
  <c r="F22" i="3"/>
  <c r="E22" i="3"/>
  <c r="G20" i="3"/>
  <c r="F20" i="3"/>
  <c r="E20" i="3"/>
  <c r="G18" i="3"/>
  <c r="F18" i="3"/>
  <c r="E18" i="3"/>
  <c r="G16" i="3"/>
  <c r="F16" i="3"/>
  <c r="E16" i="3"/>
  <c r="F102" i="3" l="1"/>
  <c r="G100" i="3"/>
  <c r="E145" i="3"/>
  <c r="E50" i="3"/>
  <c r="G34" i="3"/>
  <c r="G29" i="3" s="1"/>
  <c r="F145" i="3"/>
  <c r="E128" i="3"/>
  <c r="E60" i="3"/>
  <c r="E59" i="3" s="1"/>
  <c r="E55" i="3"/>
  <c r="F127" i="3"/>
  <c r="F135" i="3"/>
  <c r="F80" i="3"/>
  <c r="F50" i="3"/>
  <c r="G15" i="3"/>
  <c r="G49" i="3"/>
  <c r="G126" i="3"/>
  <c r="F34" i="3"/>
  <c r="G87" i="3"/>
  <c r="F87" i="3" s="1"/>
  <c r="E87" i="3"/>
  <c r="E63" i="3" s="1"/>
  <c r="G59" i="3"/>
  <c r="F59" i="3" s="1"/>
  <c r="F15" i="3"/>
  <c r="E15" i="3"/>
  <c r="G12" i="3"/>
  <c r="F12" i="3"/>
  <c r="E12" i="3"/>
  <c r="F101" i="3" l="1"/>
  <c r="F100" i="3" s="1"/>
  <c r="F63" i="3"/>
  <c r="G63" i="3"/>
  <c r="E49" i="3"/>
  <c r="E34" i="3"/>
  <c r="E127" i="3"/>
  <c r="F126" i="3"/>
  <c r="F49" i="3"/>
  <c r="G14" i="3"/>
  <c r="F14" i="3"/>
  <c r="G11" i="3"/>
  <c r="F11" i="3" s="1"/>
  <c r="G28" i="3"/>
  <c r="E100" i="3"/>
  <c r="E11" i="3"/>
  <c r="E14" i="3"/>
  <c r="F29" i="3"/>
  <c r="E29" i="3" l="1"/>
  <c r="F28" i="3"/>
  <c r="E126" i="3"/>
  <c r="G10" i="3"/>
  <c r="G9" i="3" s="1"/>
  <c r="G563" i="3" s="1"/>
  <c r="E10" i="3"/>
  <c r="E28" i="3" l="1"/>
  <c r="F10" i="3"/>
  <c r="E9" i="3" l="1"/>
  <c r="F9" i="3"/>
  <c r="F563" i="3" s="1"/>
  <c r="E563" i="3" l="1"/>
</calcChain>
</file>

<file path=xl/sharedStrings.xml><?xml version="1.0" encoding="utf-8"?>
<sst xmlns="http://schemas.openxmlformats.org/spreadsheetml/2006/main" count="1636" uniqueCount="566">
  <si>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</si>
  <si>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</si>
  <si>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</si>
  <si>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</si>
  <si>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</si>
  <si>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</si>
  <si>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</si>
  <si>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</si>
  <si>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</si>
  <si>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</si>
  <si>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</si>
  <si>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</si>
  <si>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</si>
  <si>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</si>
  <si>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</si>
  <si>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</si>
  <si>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</si>
  <si>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</si>
  <si>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</si>
  <si>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</si>
  <si>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</si>
  <si>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</si>
  <si>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</si>
  <si>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</si>
  <si>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</si>
  <si>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</si>
  <si>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</si>
  <si>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</si>
  <si>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</si>
  <si>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</si>
  <si>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</si>
  <si>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</si>
  <si>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</si>
  <si>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</si>
  <si>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</si>
  <si>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</si>
  <si>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</si>
  <si>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</si>
  <si>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</si>
  <si>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</si>
  <si>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</si>
  <si>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</si>
  <si>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</si>
  <si>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</si>
  <si>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</si>
  <si>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</si>
  <si>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</si>
  <si>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</si>
  <si>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</si>
  <si>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</si>
  <si>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</si>
  <si>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</si>
  <si>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</si>
  <si>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</si>
  <si>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</si>
  <si>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</si>
  <si>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</si>
  <si>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</si>
  <si>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</si>
  <si>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</si>
  <si>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</si>
  <si>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</si>
  <si>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</si>
  <si>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</si>
  <si>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</si>
  <si>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</si>
  <si>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</si>
  <si>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</si>
  <si>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</si>
  <si>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</si>
  <si>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</si>
  <si>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</si>
  <si>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</si>
  <si>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</si>
  <si>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</si>
  <si>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</si>
  <si>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</si>
  <si>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</si>
  <si>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</si>
  <si>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</si>
  <si>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</si>
  <si>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</si>
  <si>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</si>
  <si>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</si>
  <si>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</si>
  <si>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</si>
  <si>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</si>
  <si>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</si>
  <si>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</si>
  <si>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</si>
  <si>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</si>
  <si>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</si>
  <si>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</si>
  <si>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</si>
  <si>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</si>
  <si>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</si>
  <si>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</si>
  <si>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</si>
  <si>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</si>
  <si>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</si>
  <si>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</si>
  <si>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</si>
  <si>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</si>
  <si>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</si>
  <si>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</si>
  <si>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</si>
  <si>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</si>
  <si>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</si>
  <si>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</si>
  <si>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</si>
  <si>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</si>
  <si>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</si>
  <si>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</si>
  <si>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</si>
  <si>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</si>
  <si>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</si>
  <si>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</si>
  <si>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</si>
  <si>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</si>
  <si>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</si>
  <si>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</si>
  <si>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</si>
  <si>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</si>
  <si>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</si>
  <si>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</si>
  <si>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</si>
  <si>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</si>
  <si>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</si>
  <si>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</si>
  <si>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</si>
  <si>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</si>
  <si>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</si>
  <si>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</si>
  <si>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</si>
  <si>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</si>
  <si>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</si>
  <si>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</si>
  <si>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</si>
  <si>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</si>
  <si>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</si>
  <si>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</si>
  <si>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</si>
  <si>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</si>
  <si>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</si>
  <si>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</si>
  <si>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</si>
  <si>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</si>
  <si>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</si>
  <si>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</si>
  <si>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</si>
  <si>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</si>
  <si>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</si>
  <si>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</si>
  <si>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</si>
  <si>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</si>
  <si>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</si>
  <si>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</si>
  <si>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</si>
  <si>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</si>
  <si>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03 1 01 40110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</si>
  <si>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</si>
  <si>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</si>
  <si>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</si>
  <si>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</si>
  <si>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</si>
  <si>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</si>
  <si>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</si>
  <si>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</si>
  <si>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</si>
  <si>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</si>
  <si>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</si>
  <si>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</si>
  <si>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</si>
  <si>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</si>
  <si>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</si>
  <si>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</si>
  <si>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</si>
  <si>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</si>
  <si>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</si>
  <si>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</si>
  <si>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</si>
  <si>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</si>
  <si>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</si>
  <si>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</si>
  <si>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</si>
  <si>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</si>
  <si>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</si>
  <si>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</si>
  <si>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</si>
  <si>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</si>
  <si>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</si>
  <si>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</si>
  <si>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</si>
  <si>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</si>
  <si>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</si>
  <si>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</si>
  <si>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</si>
  <si>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</si>
  <si>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</si>
  <si>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</si>
  <si>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</si>
  <si>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</si>
  <si>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</si>
  <si>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</si>
  <si>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</si>
  <si>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</si>
  <si>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</si>
  <si>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</si>
  <si>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</si>
  <si>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</si>
  <si>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</si>
  <si>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</si>
  <si>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</si>
  <si>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</si>
  <si>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</si>
  <si>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</si>
  <si>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</si>
  <si>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</si>
  <si>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</si>
  <si>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</si>
  <si>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</si>
  <si>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</si>
  <si>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</si>
  <si>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</si>
  <si>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</si>
  <si>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</si>
  <si>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</si>
  <si>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</si>
  <si>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</si>
  <si>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</si>
  <si>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</si>
  <si>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</si>
  <si>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</si>
  <si>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</si>
  <si>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</si>
  <si>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</si>
  <si>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</si>
  <si>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</si>
  <si>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</si>
  <si>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</si>
  <si>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</si>
  <si>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</si>
  <si>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</si>
  <si>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</si>
  <si>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</si>
  <si>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</si>
  <si>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</si>
  <si>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</si>
  <si>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</si>
  <si>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</si>
  <si>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</si>
  <si>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</si>
  <si>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</si>
  <si>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</si>
  <si>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</si>
  <si>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</si>
  <si>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</si>
  <si>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</si>
  <si>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</si>
  <si>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</si>
  <si>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</si>
  <si>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</si>
  <si>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</si>
  <si>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</si>
  <si>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</si>
  <si>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</si>
  <si>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</si>
  <si>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</si>
  <si>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08 4 01 60260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</si>
  <si>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</si>
  <si>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</si>
  <si>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</si>
  <si>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</si>
  <si>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</si>
  <si>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</si>
  <si>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</si>
  <si>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</si>
  <si>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</si>
  <si>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</si>
  <si>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</si>
  <si>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</si>
  <si>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</si>
  <si>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</si>
  <si>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</si>
  <si>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</si>
  <si>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</si>
  <si>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</si>
  <si>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</si>
  <si>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</si>
  <si>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</si>
  <si>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</si>
  <si>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</si>
  <si>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</si>
  <si>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</si>
  <si>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</si>
  <si>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</si>
  <si>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</si>
  <si>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</si>
  <si>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</si>
  <si>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</si>
  <si>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</si>
  <si>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</si>
  <si>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</si>
  <si>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</si>
  <si>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</si>
  <si>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</si>
  <si>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</si>
  <si>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</si>
  <si>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</si>
  <si>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</si>
  <si>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</si>
  <si>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</si>
  <si>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</si>
  <si>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</si>
  <si>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</si>
  <si>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</si>
  <si>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</si>
  <si>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</si>
  <si>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</si>
  <si>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</si>
  <si>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</si>
  <si>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</si>
  <si>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</si>
  <si>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</si>
  <si>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</si>
  <si>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</si>
  <si>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</si>
  <si>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</si>
  <si>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</si>
  <si>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</si>
  <si>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</si>
  <si>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</si>
  <si>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</si>
  <si>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</si>
  <si>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</si>
  <si>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</si>
  <si>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</si>
  <si>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</si>
  <si>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</si>
  <si>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</si>
  <si>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</si>
  <si>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</si>
  <si>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</si>
  <si>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</si>
  <si>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</si>
  <si>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</si>
  <si>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</si>
  <si>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</si>
  <si>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</si>
  <si>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</si>
  <si>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</si>
  <si>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</si>
  <si>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04 2  01 87700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</si>
  <si>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</si>
  <si>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</si>
  <si>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</si>
  <si>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</si>
  <si>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</si>
  <si>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</si>
  <si>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</si>
  <si>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</si>
  <si>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</si>
  <si>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</si>
  <si>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</si>
  <si>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</si>
  <si>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</si>
  <si>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</si>
  <si>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</si>
  <si>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</si>
  <si>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</si>
  <si>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</si>
  <si>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</si>
  <si>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</si>
  <si>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</si>
  <si>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</si>
  <si>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</si>
  <si>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</si>
  <si>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</si>
  <si>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</si>
  <si>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</si>
  <si>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</si>
  <si>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</si>
  <si>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</si>
  <si>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</si>
  <si>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</si>
  <si>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</si>
  <si>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</si>
  <si>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</si>
  <si>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</si>
  <si>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</si>
  <si>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</si>
  <si>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</si>
  <si>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</si>
  <si>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</si>
  <si>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</si>
  <si>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</si>
  <si>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</si>
  <si>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</si>
  <si>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</si>
  <si>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</si>
  <si>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</si>
  <si>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</si>
  <si>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</si>
  <si>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</si>
  <si>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</si>
  <si>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</si>
  <si>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</si>
  <si>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</si>
  <si>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</si>
  <si>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</si>
  <si>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</si>
  <si>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</si>
  <si>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</si>
  <si>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</si>
  <si>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</si>
  <si>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</si>
  <si>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</si>
  <si>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</si>
  <si>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</si>
  <si>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00 1 00 R0820</t>
  </si>
  <si>
    <t>400</t>
  </si>
  <si>
    <t>тыс.руб.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</si>
  <si>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</si>
  <si>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</si>
  <si>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</si>
  <si>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04 1  01 88500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</si>
  <si>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</si>
  <si>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</si>
  <si>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</si>
  <si>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</si>
  <si>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</si>
  <si>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</si>
  <si>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</si>
  <si>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</si>
  <si>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</si>
  <si>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</si>
  <si>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</si>
  <si>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</si>
  <si>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</si>
  <si>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Основное мероприятие "Реализация мероприятий в рамках приоритетного проекта "Формирование комфортной городской среды"</t>
  </si>
  <si>
    <t>Формирование современной городской среды (благоустройство дворовых и общественных территорий)</t>
  </si>
  <si>
    <t>13 0 00 00000</t>
  </si>
  <si>
    <t>13 0 01 00000</t>
  </si>
  <si>
    <t>13 0 01 L5550</t>
  </si>
  <si>
    <t>04 2 02 S7500</t>
  </si>
  <si>
    <t>Выполнение работ по актуализации схемы теплоснабжения города Благовещенска</t>
  </si>
  <si>
    <t>03 1 01 10651</t>
  </si>
  <si>
    <t>Общественный туалет в г.Благовещенске (в т.ч. проектные работы)</t>
  </si>
  <si>
    <t>03 4 01 40640</t>
  </si>
  <si>
    <t>Расходы по охране объектов незавершенного строительства и объектов в период передачи в муниципальную собственность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</si>
  <si>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</si>
  <si>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02 1 01 40040</t>
  </si>
  <si>
    <t>02 1 01 40610</t>
  </si>
  <si>
    <t>02 1 01 40630</t>
  </si>
  <si>
    <t>02 1 01 40650</t>
  </si>
  <si>
    <t>Очистные сооружения ливневой канализации центрально-исторического планировочного района г.Благовещенска  (в т.ч. проектные работы)</t>
  </si>
  <si>
    <t>09 1 01 40140</t>
  </si>
  <si>
    <t>03 1 01 40660</t>
  </si>
  <si>
    <t>Муниципальная программа "Формирование современной городской среды на территории города Благовещенска на 2018-2022 годы"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</si>
  <si>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</si>
  <si>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02 1 01 40060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</si>
  <si>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</si>
  <si>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</si>
  <si>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</si>
  <si>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</si>
  <si>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</si>
  <si>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</si>
  <si>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</si>
  <si>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</si>
  <si>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</si>
  <si>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</si>
  <si>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00 1 00  51200</t>
  </si>
  <si>
    <t>02 1 01 60090</t>
  </si>
  <si>
    <t>Ремонт улично-дорожной сети города Благовещенска</t>
  </si>
  <si>
    <t>04 1 02 40670</t>
  </si>
  <si>
    <t>04 1 01 87620</t>
  </si>
  <si>
    <t>03 4 01 60110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</si>
  <si>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</si>
  <si>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</si>
  <si>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</si>
  <si>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</si>
  <si>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Создание новых мест в общеобразовательных организациях</t>
  </si>
  <si>
    <t>01 3 01 L4970</t>
  </si>
  <si>
    <t>Капитальный ремонт путепровода через ул.Загородная-ул.Северная (в т.ч.проектные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</si>
  <si>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организациях, в рамках  подпрограммы "Развитие системы защиты прав детей" государственной программы "Развитие образования Амурской области на 201-2020 годы"</t>
  </si>
  <si>
    <t>02 1 01 40680</t>
  </si>
  <si>
    <t>04 1 02 00000</t>
  </si>
  <si>
    <t>04 1 02 L1590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</si>
  <si>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</si>
  <si>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08 4 01 55050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</si>
  <si>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</si>
  <si>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</si>
  <si>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</si>
  <si>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2019 год и плановый период 2020 и 2021 годов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</si>
  <si>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области»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</si>
  <si>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области»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</si>
  <si>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</si>
  <si>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области"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</si>
  <si>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области"</t>
  </si>
  <si>
    <t xml:space="preserve">Осуществление государственных  полномочий по организации проведения мероприятий по регулированию численности безнадзорных животных 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</si>
  <si>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</si>
  <si>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02 1 01 40080</t>
  </si>
  <si>
    <t>Строительство водопроводных сетей в районе "5-й стройки"</t>
  </si>
  <si>
    <t>03 1 01 40090</t>
  </si>
  <si>
    <t>Тепло- и водоснабжение жилых домов в районе "Астрахановка" г.Благовещенск</t>
  </si>
  <si>
    <t>03 1 01 40580</t>
  </si>
  <si>
    <t>Организация водоснабжения в кварталах 197, 203, 204 (в т.ч. проектные работы)</t>
  </si>
  <si>
    <t>Строительство станции обезжелезивания в верхнем поселке с.Белогорья (в т.ч. проектные работы)</t>
  </si>
  <si>
    <t>Ликвидационный тампонаж скважины в с.Белогорье</t>
  </si>
  <si>
    <t>03 1 01 40690</t>
  </si>
  <si>
    <t>03 1 01 40710</t>
  </si>
  <si>
    <t>03 1 01 40720</t>
  </si>
  <si>
    <t>Проведение лесоустройства и постановка на кадастровый учет земельных участков, занятых городскими лесами, разработка проекта сельскохозяйственного регламента городских лесов</t>
  </si>
  <si>
    <t>08 4 01 10670</t>
  </si>
  <si>
    <t>Подпрограмма  "Обеспечение реализации муниципальной программы "Развитие образования города Благовещенска на 2015 -2021 годы" и прочие мероприятия в области образования"</t>
  </si>
  <si>
    <t>Подпрограмма "Обеспечение реализации муниципальной программы "Развитие образования города Благовещенска на 2015-2021 годы" и прочие мероприятия  в области образования"</t>
  </si>
  <si>
    <t>Подпрограмма "Обеспечение реализации муниципальной программы "Развитие и сохранение культуры в городе  Благовещенске на 2015-2021  годы" и прочие расходы в сфере культуры"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</si>
  <si>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</si>
  <si>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</si>
  <si>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</si>
  <si>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</si>
  <si>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Условно-утверждаемые расходы</t>
  </si>
  <si>
    <t>00 0 00 S7719</t>
  </si>
  <si>
    <t>02 1 01 S7711</t>
  </si>
  <si>
    <t xml:space="preserve"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 </t>
  </si>
  <si>
    <t>02 1 01 S7712</t>
  </si>
  <si>
    <t>02 1 01 S7713</t>
  </si>
  <si>
    <t xml:space="preserve"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 </t>
  </si>
  <si>
    <t>03 1 02 S7714</t>
  </si>
  <si>
    <t xml:space="preserve"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 </t>
  </si>
  <si>
    <t>03 4 01 S7716</t>
  </si>
  <si>
    <t>03 4 01 S7717</t>
  </si>
  <si>
    <t>03 4 01 S7718</t>
  </si>
  <si>
    <t xml:space="preserve">Субсидии юридическим лицам, предоставляющим населению услуги в отделениях бань </t>
  </si>
  <si>
    <t>03 1 02 S7715</t>
  </si>
  <si>
    <t>Муниципальная программа "Развитие потенциала молодежи города Благовещенска на 2015-2021 годы"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</si>
  <si>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</si>
  <si>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Приложение № 5</t>
  </si>
  <si>
    <t>Муниципальная программа "Обеспечение доступным и комфортным жильем населения города Благовещенска на 2015-2021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</si>
  <si>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2015-2021 годы"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</si>
  <si>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</si>
  <si>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Муниципальная программа "Обеспечение безопасности жизнедеятельности населения и территории города Благовещенска на 2015-2021 годы"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</si>
  <si>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2021 годы»</t>
  </si>
  <si>
    <t>Муниципальная программа "Развитие транспортной системы города Благовещенска на 2015-2021 годы"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</si>
  <si>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</si>
  <si>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Муниципальная программа "Экономическое развитие города Благовещенска на 2015-2021 годы"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</si>
  <si>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</si>
  <si>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</si>
  <si>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2015-2021 годы""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</si>
  <si>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</si>
  <si>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"Развитие образования города Благовещенска на 2015-2021 годы"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</si>
  <si>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</si>
  <si>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</si>
  <si>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Муниципальная программа "Развитие и сохранение культуры в городе  Благовещенске на 2015-2021 годы"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</si>
  <si>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области"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</si>
  <si>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области"</t>
  </si>
  <si>
    <t>Муниципальная программа "Развитие физической культуры и спорта в городе Благовещенске на 2015-2021 годы"</t>
  </si>
  <si>
    <r>
      <t>Сливная станция в квартале 258 г.Благовещенска (в</t>
    </r>
    <r>
      <rPr>
        <sz val="11"/>
        <color rgb="FFFF0000"/>
        <rFont val="Times New Roman"/>
        <family val="1"/>
        <charset val="204"/>
      </rPr>
      <t xml:space="preserve"> т.ч.</t>
    </r>
    <r>
      <rPr>
        <sz val="11"/>
        <rFont val="Times New Roman"/>
        <family val="1"/>
        <charset val="204"/>
      </rPr>
      <t xml:space="preserve"> проектные работы)</t>
    </r>
  </si>
  <si>
    <r>
      <t xml:space="preserve">Школа на 1500 мест в квартале 406 г.Благовещенск, Амурская область (в </t>
    </r>
    <r>
      <rPr>
        <sz val="11"/>
        <color rgb="FFFF0000"/>
        <rFont val="Times New Roman"/>
        <family val="1"/>
        <charset val="204"/>
      </rPr>
      <t>т.ч.</t>
    </r>
    <r>
      <rPr>
        <sz val="11"/>
        <rFont val="Times New Roman"/>
        <family val="1"/>
        <charset val="204"/>
      </rPr>
      <t xml:space="preserve"> проектные работы)</t>
    </r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</si>
  <si>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области»</t>
  </si>
  <si>
    <t>04 1 02 L5200</t>
  </si>
  <si>
    <t>Магистральные  улицы Северного планировочного района г.Благовещенска, Амурская область (ул.Шафира от ул.Муравьева-Амурского до ул.50 лет Октября) (в т.ч. проектные работы)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</si>
  <si>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 проектные работы)</t>
  </si>
  <si>
    <t>Капитальный ремонт ул.Мухина от ул.Пролетарская до ул.Зейская (в т.ч. проектные работы)</t>
  </si>
  <si>
    <t xml:space="preserve">Строительство дорог в районе "5-й стройки" для обеспечения транспортной инфраструктурой земельных участков, предоставленных  многодетным  семьям (ул.Молодежная, ул.Степная, ул.Хвойная, ул.Берёзовая, ул.Ольховая) (в т.ч.проектные работы) </t>
  </si>
  <si>
    <t>Реконструкция автомобильной дороги по ул.Тепличная города Благовещенска (в т.ч. проектные работы)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</si>
</sst>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</cellStyleXfs>
  <cellXfs count="133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165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0" fillId="0" borderId="0" xfId="2" applyFont="1" applyFill="1"/>
    <xf numFmtId="49" fontId="5" fillId="0" borderId="0" xfId="2" applyNumberFormat="1" applyFont="1" applyFill="1" applyAlignment="1">
      <alignment horizontal="center"/>
    </xf>
    <xf numFmtId="165" fontId="5" fillId="0" borderId="0" xfId="0" applyNumberFormat="1" applyFont="1" applyFill="1"/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165" fontId="5" fillId="0" borderId="0" xfId="2" applyNumberFormat="1" applyFont="1" applyFill="1" applyAlignment="1">
      <alignment horizontal="right"/>
    </xf>
    <xf numFmtId="165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5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5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5" fontId="13" fillId="0" borderId="0" xfId="2" applyNumberFormat="1" applyFont="1" applyFill="1" applyAlignment="1">
      <alignment horizontal="right"/>
    </xf>
    <xf numFmtId="166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5" fontId="10" fillId="0" borderId="0" xfId="2" applyNumberFormat="1" applyFont="1" applyFill="1" applyAlignment="1">
      <alignment horizontal="right"/>
    </xf>
    <xf numFmtId="165" fontId="6" fillId="0" borderId="1" xfId="2" applyNumberFormat="1" applyFont="1" applyFill="1" applyBorder="1" applyAlignment="1">
      <alignment horizontal="right"/>
    </xf>
    <xf numFmtId="3" fontId="15" fillId="0" borderId="0" xfId="4" applyNumberFormat="1" applyFont="1" applyFill="1" applyBorder="1" applyAlignment="1" applyProtection="1">
      <alignment horizontal="left" vertical="center" wrapText="1"/>
      <protection locked="0"/>
    </xf>
    <xf numFmtId="165" fontId="8" fillId="0" borderId="0" xfId="0" applyNumberFormat="1" applyFont="1" applyFill="1"/>
    <xf numFmtId="165" fontId="9" fillId="0" borderId="0" xfId="2" applyNumberFormat="1" applyFont="1" applyFill="1"/>
    <xf numFmtId="1" fontId="8" fillId="0" borderId="0" xfId="1" applyNumberFormat="1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/>
    </xf>
    <xf numFmtId="165" fontId="5" fillId="0" borderId="0" xfId="2" applyNumberFormat="1" applyFont="1" applyFill="1"/>
    <xf numFmtId="165" fontId="5" fillId="0" borderId="0" xfId="0" applyNumberFormat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5" fillId="0" borderId="0" xfId="1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wrapText="1"/>
    </xf>
    <xf numFmtId="0" fontId="5" fillId="0" borderId="0" xfId="1" applyNumberFormat="1" applyFont="1" applyFill="1" applyAlignment="1">
      <alignment horizontal="left"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1" fontId="5" fillId="0" borderId="0" xfId="7" applyNumberFormat="1" applyFont="1" applyFill="1" applyBorder="1" applyAlignment="1">
      <alignment horizontal="left" wrapText="1"/>
    </xf>
    <xf numFmtId="0" fontId="5" fillId="0" borderId="0" xfId="2" applyFont="1" applyFill="1" applyBorder="1"/>
    <xf numFmtId="0" fontId="5" fillId="0" borderId="0" xfId="1" applyFont="1" applyFill="1" applyBorder="1" applyAlignment="1">
      <alignment wrapText="1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5" fillId="0" borderId="0" xfId="5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5" applyNumberFormat="1" applyFont="1" applyFill="1" applyAlignment="1">
      <alignment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49" fontId="15" fillId="0" borderId="0" xfId="2" applyNumberFormat="1" applyFont="1" applyFill="1" applyBorder="1" applyAlignment="1">
      <alignment horizontal="center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5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5" fillId="0" borderId="0" xfId="5" applyFont="1" applyFill="1" applyBorder="1" applyAlignment="1">
      <alignment horizontal="left" wrapText="1"/>
    </xf>
    <xf numFmtId="0" fontId="5" fillId="0" borderId="0" xfId="2" applyNumberFormat="1" applyFont="1" applyFill="1" applyAlignment="1">
      <alignment wrapText="1"/>
    </xf>
    <xf numFmtId="165" fontId="8" fillId="0" borderId="0" xfId="2" applyNumberFormat="1" applyFont="1" applyFill="1" applyAlignment="1"/>
    <xf numFmtId="165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5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1" fontId="5" fillId="0" borderId="0" xfId="4" applyNumberFormat="1" applyFont="1" applyFill="1" applyBorder="1" applyAlignment="1">
      <alignment horizontal="left" wrapText="1"/>
    </xf>
    <xf numFmtId="165" fontId="8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wrapText="1"/>
    </xf>
    <xf numFmtId="0" fontId="5" fillId="0" borderId="0" xfId="4" applyFont="1" applyFill="1" applyBorder="1" applyAlignment="1">
      <alignment wrapText="1"/>
    </xf>
    <xf numFmtId="4" fontId="5" fillId="0" borderId="0" xfId="5" applyNumberFormat="1" applyFont="1" applyFill="1" applyBorder="1" applyAlignment="1">
      <alignment wrapText="1"/>
    </xf>
    <xf numFmtId="165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1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justify" vertical="top" wrapText="1"/>
    </xf>
    <xf numFmtId="49" fontId="5" fillId="0" borderId="0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wrapText="1"/>
    </xf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horizontal="right"/>
    </xf>
  </cellXfs>
  <cellStyles count="8">
    <cellStyle name="Обычный" xfId="0" builtinId="0"/>
    <cellStyle name="Обычный 2" xfId="4" xr:uid="{00000000-0005-0000-0000-000001000000}"/>
    <cellStyle name="Обычный 3" xfId="1" xr:uid="{00000000-0005-0000-0000-000002000000}"/>
    <cellStyle name="Обычный 3 2" xfId="7" xr:uid="{00000000-0005-0000-0000-000003000000}"/>
    <cellStyle name="Обычный 4" xfId="2" xr:uid="{00000000-0005-0000-0000-000004000000}"/>
    <cellStyle name="Обычный 5" xfId="5" xr:uid="{00000000-0005-0000-0000-000005000000}"/>
    <cellStyle name="Обычный_ноябрь 2003" xfId="3" xr:uid="{00000000-0005-0000-0000-000006000000}"/>
    <cellStyle name="Финансовый 2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77"/>
  <sheetViews>
    <sheetView tabSelected="1" topLeftCell="A535" workbookViewId="0">
      <selection activeCell="A166" sqref="A166"/>
    </sheetView>
  </sheetViews>
  <sheetFormatPr defaultColWidth="9.140625" defaultRowHeight="15" x14ac:dyDescent="0.25"/>
  <cols>
    <col min="1" max="1" width="69.28515625" style="50" customWidth="1"/>
    <col min="2" max="2" width="7.28515625" style="18" customWidth="1"/>
    <col min="3" max="3" width="14.7109375" style="51" customWidth="1"/>
    <col min="4" max="4" width="6.140625" style="52" customWidth="1"/>
    <col min="5" max="5" width="12.5703125" style="18" customWidth="1"/>
    <col min="6" max="6" width="13" style="18" customWidth="1"/>
    <col min="7" max="7" width="12.28515625" style="18" customWidth="1"/>
    <col min="8" max="16384" width="9.140625" style="18"/>
  </cols>
  <sheetData>
    <row r="1" spans="1:7" s="4" customFormat="1" ht="12.75" x14ac:dyDescent="0.2">
      <c r="A1" s="2"/>
      <c r="B1" s="3"/>
      <c r="C1" s="131" t="s">
        <v>537</v>
      </c>
      <c r="D1" s="131"/>
      <c r="E1" s="131"/>
      <c r="F1" s="131"/>
      <c r="G1" s="131"/>
    </row>
    <row r="2" spans="1:7" s="4" customFormat="1" ht="12.75" x14ac:dyDescent="0.2">
      <c r="A2" s="2"/>
      <c r="B2" s="3"/>
      <c r="C2" s="131" t="s">
        <v>0</v>
      </c>
      <c r="D2" s="131"/>
      <c r="E2" s="131"/>
      <c r="F2" s="131"/>
      <c r="G2" s="131"/>
    </row>
    <row r="3" spans="1:7" s="4" customFormat="1" ht="12.75" x14ac:dyDescent="0.2">
      <c r="A3" s="2"/>
      <c r="B3" s="3"/>
      <c r="C3" s="131" t="s">
        <v>1</v>
      </c>
      <c r="D3" s="131"/>
      <c r="E3" s="131"/>
      <c r="F3" s="131"/>
      <c r="G3" s="131"/>
    </row>
    <row r="4" spans="1:7" s="4" customFormat="1" ht="12.75" x14ac:dyDescent="0.2">
      <c r="A4" s="2"/>
      <c r="B4" s="3"/>
      <c r="C4" s="131"/>
      <c r="D4" s="131"/>
      <c r="E4" s="131"/>
      <c r="F4" s="132"/>
      <c r="G4" s="132"/>
    </row>
    <row r="5" spans="1:7" s="4" customFormat="1" ht="12.75" x14ac:dyDescent="0.2">
      <c r="A5" s="2"/>
      <c r="B5" s="3"/>
      <c r="C5" s="130"/>
      <c r="D5" s="130"/>
      <c r="E5" s="130"/>
    </row>
    <row r="6" spans="1:7" s="4" customFormat="1" ht="50.25" customHeight="1" x14ac:dyDescent="0.2">
      <c r="A6" s="129" t="s">
        <v>493</v>
      </c>
      <c r="B6" s="129"/>
      <c r="C6" s="129"/>
      <c r="D6" s="129"/>
      <c r="E6" s="129"/>
      <c r="F6" s="129"/>
      <c r="G6" s="129"/>
    </row>
    <row r="7" spans="1:7" s="4" customFormat="1" ht="12.75" x14ac:dyDescent="0.2">
      <c r="A7" s="2"/>
      <c r="B7" s="3"/>
      <c r="G7" s="53" t="s">
        <v>421</v>
      </c>
    </row>
    <row r="8" spans="1:7" s="4" customFormat="1" x14ac:dyDescent="0.2">
      <c r="A8" s="5" t="s">
        <v>2</v>
      </c>
      <c r="B8" s="6" t="s">
        <v>3</v>
      </c>
      <c r="C8" s="6" t="s">
        <v>4</v>
      </c>
      <c r="D8" s="7" t="s">
        <v>5</v>
      </c>
      <c r="E8" s="8">
        <v>2019</v>
      </c>
      <c r="F8" s="8">
        <v>2020</v>
      </c>
      <c r="G8" s="8">
        <v>2021</v>
      </c>
    </row>
    <row r="9" spans="1:7" s="13" customFormat="1" x14ac:dyDescent="0.25">
      <c r="A9" s="9" t="s">
        <v>6</v>
      </c>
      <c r="B9" s="10" t="s">
        <v>7</v>
      </c>
      <c r="C9" s="58"/>
      <c r="D9" s="11"/>
      <c r="E9" s="12">
        <f>E10+E14+E28+E49+E59+E63+E55+E44</f>
        <v>574660.30000000005</v>
      </c>
      <c r="F9" s="12">
        <f t="shared" ref="F9:G9" si="0">F10+F14+F28+F49+F59+F63+F55+F44</f>
        <v>514595.39999999997</v>
      </c>
      <c r="G9" s="12">
        <f t="shared" si="0"/>
        <v>509303.39999999997</v>
      </c>
    </row>
    <row r="10" spans="1:7" s="13" customFormat="1" ht="29.25" x14ac:dyDescent="0.25">
      <c r="A10" s="9" t="s">
        <v>36</v>
      </c>
      <c r="B10" s="10" t="s">
        <v>37</v>
      </c>
      <c r="C10" s="14"/>
      <c r="D10" s="11"/>
      <c r="E10" s="12">
        <f>E11</f>
        <v>2298.3000000000002</v>
      </c>
      <c r="F10" s="12">
        <f t="shared" ref="F10:G12" si="1">F11</f>
        <v>2320.1999999999998</v>
      </c>
      <c r="G10" s="12">
        <f t="shared" si="1"/>
        <v>2409.5</v>
      </c>
    </row>
    <row r="11" spans="1:7" x14ac:dyDescent="0.25">
      <c r="A11" s="1" t="s">
        <v>10</v>
      </c>
      <c r="B11" s="15" t="s">
        <v>37</v>
      </c>
      <c r="C11" s="16" t="s">
        <v>11</v>
      </c>
      <c r="D11" s="17"/>
      <c r="E11" s="59">
        <f>E12</f>
        <v>2298.3000000000002</v>
      </c>
      <c r="F11" s="59">
        <f t="shared" si="1"/>
        <v>2320.1999999999998</v>
      </c>
      <c r="G11" s="59">
        <f t="shared" si="1"/>
        <v>2409.5</v>
      </c>
    </row>
    <row r="12" spans="1:7" x14ac:dyDescent="0.25">
      <c r="A12" s="1" t="s">
        <v>38</v>
      </c>
      <c r="B12" s="15" t="s">
        <v>37</v>
      </c>
      <c r="C12" s="16" t="s">
        <v>39</v>
      </c>
      <c r="D12" s="17"/>
      <c r="E12" s="59">
        <f>E13</f>
        <v>2298.3000000000002</v>
      </c>
      <c r="F12" s="59">
        <f t="shared" si="1"/>
        <v>2320.1999999999998</v>
      </c>
      <c r="G12" s="59">
        <f t="shared" si="1"/>
        <v>2409.5</v>
      </c>
    </row>
    <row r="13" spans="1:7" ht="60" x14ac:dyDescent="0.25">
      <c r="A13" s="1" t="s">
        <v>14</v>
      </c>
      <c r="B13" s="15" t="s">
        <v>37</v>
      </c>
      <c r="C13" s="16" t="s">
        <v>39</v>
      </c>
      <c r="D13" s="17">
        <v>100</v>
      </c>
      <c r="E13" s="60">
        <v>2298.3000000000002</v>
      </c>
      <c r="F13" s="60">
        <v>2320.1999999999998</v>
      </c>
      <c r="G13" s="20">
        <v>2409.5</v>
      </c>
    </row>
    <row r="14" spans="1:7" s="13" customFormat="1" ht="43.5" x14ac:dyDescent="0.25">
      <c r="A14" s="9" t="s">
        <v>8</v>
      </c>
      <c r="B14" s="10" t="s">
        <v>9</v>
      </c>
      <c r="C14" s="11"/>
      <c r="D14" s="12"/>
      <c r="E14" s="12">
        <f>E15</f>
        <v>32640.6</v>
      </c>
      <c r="F14" s="12">
        <f>F15</f>
        <v>32454.400000000001</v>
      </c>
      <c r="G14" s="12">
        <f>G15</f>
        <v>32291.599999999999</v>
      </c>
    </row>
    <row r="15" spans="1:7" s="13" customFormat="1" x14ac:dyDescent="0.25">
      <c r="A15" s="1" t="s">
        <v>10</v>
      </c>
      <c r="B15" s="15" t="s">
        <v>9</v>
      </c>
      <c r="C15" s="16" t="s">
        <v>11</v>
      </c>
      <c r="D15" s="17"/>
      <c r="E15" s="59">
        <f>SUM(E16++E18+E20+E22+++E26)</f>
        <v>32640.6</v>
      </c>
      <c r="F15" s="59">
        <f>SUM(F16++F18+F20+F22+++F26)</f>
        <v>32454.400000000001</v>
      </c>
      <c r="G15" s="59">
        <f>SUM(G16++G18+G20+G22+++G26)</f>
        <v>32291.599999999999</v>
      </c>
    </row>
    <row r="16" spans="1:7" s="13" customFormat="1" ht="18.75" customHeight="1" x14ac:dyDescent="0.25">
      <c r="A16" s="1" t="s">
        <v>12</v>
      </c>
      <c r="B16" s="15" t="s">
        <v>9</v>
      </c>
      <c r="C16" s="16" t="s">
        <v>13</v>
      </c>
      <c r="D16" s="17"/>
      <c r="E16" s="59">
        <f>E17</f>
        <v>2264.5</v>
      </c>
      <c r="F16" s="59">
        <f>F17</f>
        <v>2286</v>
      </c>
      <c r="G16" s="59">
        <f>G17</f>
        <v>2374.1999999999998</v>
      </c>
    </row>
    <row r="17" spans="1:7" s="13" customFormat="1" ht="60" x14ac:dyDescent="0.25">
      <c r="A17" s="1" t="s">
        <v>14</v>
      </c>
      <c r="B17" s="15" t="s">
        <v>9</v>
      </c>
      <c r="C17" s="16" t="s">
        <v>13</v>
      </c>
      <c r="D17" s="17">
        <v>100</v>
      </c>
      <c r="E17" s="60">
        <v>2264.5</v>
      </c>
      <c r="F17" s="60">
        <v>2286</v>
      </c>
      <c r="G17" s="20">
        <v>2374.1999999999998</v>
      </c>
    </row>
    <row r="18" spans="1:7" s="13" customFormat="1" ht="30" x14ac:dyDescent="0.25">
      <c r="A18" s="1" t="s">
        <v>15</v>
      </c>
      <c r="B18" s="15" t="s">
        <v>9</v>
      </c>
      <c r="C18" s="16" t="s">
        <v>16</v>
      </c>
      <c r="D18" s="17"/>
      <c r="E18" s="59">
        <f>E19</f>
        <v>2073.1999999999998</v>
      </c>
      <c r="F18" s="59">
        <f>F19</f>
        <v>2092.9</v>
      </c>
      <c r="G18" s="59">
        <f>G19</f>
        <v>2173.6</v>
      </c>
    </row>
    <row r="19" spans="1:7" s="13" customFormat="1" ht="60" x14ac:dyDescent="0.25">
      <c r="A19" s="1" t="s">
        <v>14</v>
      </c>
      <c r="B19" s="15" t="s">
        <v>9</v>
      </c>
      <c r="C19" s="16" t="s">
        <v>16</v>
      </c>
      <c r="D19" s="17">
        <v>100</v>
      </c>
      <c r="E19" s="60">
        <v>2073.1999999999998</v>
      </c>
      <c r="F19" s="60">
        <v>2092.9</v>
      </c>
      <c r="G19" s="20">
        <v>2173.6</v>
      </c>
    </row>
    <row r="20" spans="1:7" s="13" customFormat="1" x14ac:dyDescent="0.25">
      <c r="A20" s="1" t="s">
        <v>17</v>
      </c>
      <c r="B20" s="15" t="s">
        <v>9</v>
      </c>
      <c r="C20" s="16" t="s">
        <v>18</v>
      </c>
      <c r="D20" s="17"/>
      <c r="E20" s="59">
        <f>E21</f>
        <v>1927.5</v>
      </c>
      <c r="F20" s="59">
        <f>F21</f>
        <v>1945.8</v>
      </c>
      <c r="G20" s="59">
        <f>G21</f>
        <v>2020.9</v>
      </c>
    </row>
    <row r="21" spans="1:7" s="13" customFormat="1" ht="60" x14ac:dyDescent="0.25">
      <c r="A21" s="1" t="s">
        <v>14</v>
      </c>
      <c r="B21" s="15" t="s">
        <v>9</v>
      </c>
      <c r="C21" s="16" t="s">
        <v>18</v>
      </c>
      <c r="D21" s="17">
        <v>100</v>
      </c>
      <c r="E21" s="60">
        <v>1927.5</v>
      </c>
      <c r="F21" s="60">
        <v>1945.8</v>
      </c>
      <c r="G21" s="20">
        <v>2020.9</v>
      </c>
    </row>
    <row r="22" spans="1:7" s="13" customFormat="1" x14ac:dyDescent="0.25">
      <c r="A22" s="61" t="s">
        <v>19</v>
      </c>
      <c r="B22" s="15" t="s">
        <v>9</v>
      </c>
      <c r="C22" s="16" t="s">
        <v>20</v>
      </c>
      <c r="D22" s="17"/>
      <c r="E22" s="59">
        <f>SUM(E23:E25)</f>
        <v>15876.1</v>
      </c>
      <c r="F22" s="59">
        <f>SUM(F23:F25)</f>
        <v>15630.400000000001</v>
      </c>
      <c r="G22" s="59">
        <f>SUM(G23:G25)</f>
        <v>15223.6</v>
      </c>
    </row>
    <row r="23" spans="1:7" s="13" customFormat="1" ht="60" x14ac:dyDescent="0.25">
      <c r="A23" s="1" t="s">
        <v>14</v>
      </c>
      <c r="B23" s="15" t="s">
        <v>9</v>
      </c>
      <c r="C23" s="16" t="s">
        <v>20</v>
      </c>
      <c r="D23" s="17">
        <v>100</v>
      </c>
      <c r="E23" s="60">
        <v>13219.5</v>
      </c>
      <c r="F23" s="60">
        <v>13344.2</v>
      </c>
      <c r="G23" s="20">
        <v>13859.2</v>
      </c>
    </row>
    <row r="24" spans="1:7" s="13" customFormat="1" ht="30" x14ac:dyDescent="0.25">
      <c r="A24" s="1" t="s">
        <v>21</v>
      </c>
      <c r="B24" s="15" t="s">
        <v>9</v>
      </c>
      <c r="C24" s="16" t="s">
        <v>20</v>
      </c>
      <c r="D24" s="17">
        <v>200</v>
      </c>
      <c r="E24" s="60">
        <f>1784.3+868.3</f>
        <v>2652.6</v>
      </c>
      <c r="F24" s="60">
        <v>2282.1999999999998</v>
      </c>
      <c r="G24" s="20">
        <v>1360.4</v>
      </c>
    </row>
    <row r="25" spans="1:7" s="13" customFormat="1" x14ac:dyDescent="0.25">
      <c r="A25" s="61" t="s">
        <v>22</v>
      </c>
      <c r="B25" s="15" t="s">
        <v>9</v>
      </c>
      <c r="C25" s="16" t="s">
        <v>20</v>
      </c>
      <c r="D25" s="17">
        <v>800</v>
      </c>
      <c r="E25" s="60">
        <v>4</v>
      </c>
      <c r="F25" s="60">
        <v>4</v>
      </c>
      <c r="G25" s="20">
        <v>4</v>
      </c>
    </row>
    <row r="26" spans="1:7" s="13" customFormat="1" x14ac:dyDescent="0.25">
      <c r="A26" s="1" t="s">
        <v>23</v>
      </c>
      <c r="B26" s="15" t="s">
        <v>9</v>
      </c>
      <c r="C26" s="16" t="s">
        <v>24</v>
      </c>
      <c r="D26" s="17"/>
      <c r="E26" s="59">
        <f>E27</f>
        <v>10499.3</v>
      </c>
      <c r="F26" s="59">
        <f>F27</f>
        <v>10499.3</v>
      </c>
      <c r="G26" s="59">
        <f>G27</f>
        <v>10499.3</v>
      </c>
    </row>
    <row r="27" spans="1:7" ht="60" x14ac:dyDescent="0.25">
      <c r="A27" s="1" t="s">
        <v>14</v>
      </c>
      <c r="B27" s="15" t="s">
        <v>9</v>
      </c>
      <c r="C27" s="16" t="s">
        <v>24</v>
      </c>
      <c r="D27" s="17">
        <v>100</v>
      </c>
      <c r="E27" s="60">
        <v>10499.3</v>
      </c>
      <c r="F27" s="60">
        <v>10499.3</v>
      </c>
      <c r="G27" s="20">
        <v>10499.3</v>
      </c>
    </row>
    <row r="28" spans="1:7" s="13" customFormat="1" ht="43.5" x14ac:dyDescent="0.25">
      <c r="A28" s="9" t="s">
        <v>40</v>
      </c>
      <c r="B28" s="10" t="s">
        <v>41</v>
      </c>
      <c r="C28" s="14"/>
      <c r="D28" s="11"/>
      <c r="E28" s="12">
        <f>E29</f>
        <v>190536.4</v>
      </c>
      <c r="F28" s="12">
        <f>F29</f>
        <v>189731.90000000002</v>
      </c>
      <c r="G28" s="12">
        <f>G29</f>
        <v>190256.30000000002</v>
      </c>
    </row>
    <row r="29" spans="1:7" x14ac:dyDescent="0.25">
      <c r="A29" s="1" t="s">
        <v>10</v>
      </c>
      <c r="B29" s="15" t="s">
        <v>41</v>
      </c>
      <c r="C29" s="16" t="s">
        <v>11</v>
      </c>
      <c r="D29" s="17"/>
      <c r="E29" s="59">
        <f>E30+E34</f>
        <v>190536.4</v>
      </c>
      <c r="F29" s="59">
        <f>F30+F34</f>
        <v>189731.90000000002</v>
      </c>
      <c r="G29" s="59">
        <f>G30+G34</f>
        <v>190256.30000000002</v>
      </c>
    </row>
    <row r="30" spans="1:7" ht="30" x14ac:dyDescent="0.25">
      <c r="A30" s="62" t="s">
        <v>42</v>
      </c>
      <c r="B30" s="15" t="s">
        <v>41</v>
      </c>
      <c r="C30" s="16" t="s">
        <v>43</v>
      </c>
      <c r="D30" s="17"/>
      <c r="E30" s="59">
        <f>SUM(E31:E33)</f>
        <v>185560.19999999998</v>
      </c>
      <c r="F30" s="59">
        <f>SUM(F31:F33)</f>
        <v>184755.7</v>
      </c>
      <c r="G30" s="59">
        <f>SUM(G31:G33)</f>
        <v>185280.1</v>
      </c>
    </row>
    <row r="31" spans="1:7" ht="60" x14ac:dyDescent="0.25">
      <c r="A31" s="1" t="s">
        <v>14</v>
      </c>
      <c r="B31" s="15" t="s">
        <v>41</v>
      </c>
      <c r="C31" s="16" t="s">
        <v>43</v>
      </c>
      <c r="D31" s="17">
        <v>100</v>
      </c>
      <c r="E31" s="60">
        <v>167982.8</v>
      </c>
      <c r="F31" s="60">
        <v>169559</v>
      </c>
      <c r="G31" s="20">
        <v>176009.9</v>
      </c>
    </row>
    <row r="32" spans="1:7" ht="30" x14ac:dyDescent="0.25">
      <c r="A32" s="1" t="s">
        <v>21</v>
      </c>
      <c r="B32" s="15" t="s">
        <v>41</v>
      </c>
      <c r="C32" s="16" t="s">
        <v>43</v>
      </c>
      <c r="D32" s="17">
        <v>200</v>
      </c>
      <c r="E32" s="60">
        <f>10005.8+5583</f>
        <v>15588.8</v>
      </c>
      <c r="F32" s="60">
        <v>13208.1</v>
      </c>
      <c r="G32" s="20">
        <v>7281.6</v>
      </c>
    </row>
    <row r="33" spans="1:7" x14ac:dyDescent="0.25">
      <c r="A33" s="61" t="s">
        <v>22</v>
      </c>
      <c r="B33" s="15" t="s">
        <v>41</v>
      </c>
      <c r="C33" s="16" t="s">
        <v>43</v>
      </c>
      <c r="D33" s="17">
        <v>800</v>
      </c>
      <c r="E33" s="60">
        <v>1988.6</v>
      </c>
      <c r="F33" s="60">
        <v>1988.6</v>
      </c>
      <c r="G33" s="20">
        <v>1988.6</v>
      </c>
    </row>
    <row r="34" spans="1:7" x14ac:dyDescent="0.25">
      <c r="A34" s="61" t="s">
        <v>44</v>
      </c>
      <c r="B34" s="19" t="s">
        <v>41</v>
      </c>
      <c r="C34" s="19" t="s">
        <v>45</v>
      </c>
      <c r="D34" s="15"/>
      <c r="E34" s="59">
        <f>E35+E38+E41</f>
        <v>4976.1999999999989</v>
      </c>
      <c r="F34" s="59">
        <f>F35+F38+F41</f>
        <v>4976.1999999999989</v>
      </c>
      <c r="G34" s="59">
        <f>G35+G38+G41</f>
        <v>4976.1999999999989</v>
      </c>
    </row>
    <row r="35" spans="1:7" ht="62.25" customHeight="1" x14ac:dyDescent="0.25">
      <c r="A35" s="63" t="s">
        <v>494</v>
      </c>
      <c r="B35" s="15" t="s">
        <v>41</v>
      </c>
      <c r="C35" s="64" t="s">
        <v>50</v>
      </c>
      <c r="D35" s="65"/>
      <c r="E35" s="59">
        <f>SUM(E36:E37)</f>
        <v>1647.6999999999998</v>
      </c>
      <c r="F35" s="59">
        <f>SUM(F36:F37)</f>
        <v>1647.6999999999998</v>
      </c>
      <c r="G35" s="59">
        <f>SUM(G36:G37)</f>
        <v>1647.6999999999998</v>
      </c>
    </row>
    <row r="36" spans="1:7" ht="60" x14ac:dyDescent="0.25">
      <c r="A36" s="1" t="s">
        <v>14</v>
      </c>
      <c r="B36" s="15" t="s">
        <v>41</v>
      </c>
      <c r="C36" s="64" t="s">
        <v>50</v>
      </c>
      <c r="D36" s="65">
        <v>100</v>
      </c>
      <c r="E36" s="20">
        <f>1464.1+58.5</f>
        <v>1522.6</v>
      </c>
      <c r="F36" s="20">
        <f>1464.1+58.5</f>
        <v>1522.6</v>
      </c>
      <c r="G36" s="20">
        <f>1509.1+13.5</f>
        <v>1522.6</v>
      </c>
    </row>
    <row r="37" spans="1:7" ht="30" x14ac:dyDescent="0.25">
      <c r="A37" s="1" t="s">
        <v>21</v>
      </c>
      <c r="B37" s="15" t="s">
        <v>41</v>
      </c>
      <c r="C37" s="64" t="s">
        <v>50</v>
      </c>
      <c r="D37" s="65">
        <v>200</v>
      </c>
      <c r="E37" s="20">
        <v>125.1</v>
      </c>
      <c r="F37" s="20">
        <v>125.1</v>
      </c>
      <c r="G37" s="20">
        <f>125.1-45+45</f>
        <v>125.1</v>
      </c>
    </row>
    <row r="38" spans="1:7" ht="135" x14ac:dyDescent="0.25">
      <c r="A38" s="66" t="s">
        <v>495</v>
      </c>
      <c r="B38" s="15" t="s">
        <v>41</v>
      </c>
      <c r="C38" s="16" t="s">
        <v>46</v>
      </c>
      <c r="D38" s="16"/>
      <c r="E38" s="59">
        <f>E39+E40</f>
        <v>1647.7999999999997</v>
      </c>
      <c r="F38" s="59">
        <f>F39+F40</f>
        <v>1647.7999999999997</v>
      </c>
      <c r="G38" s="59">
        <f>G39+G40</f>
        <v>1647.7999999999997</v>
      </c>
    </row>
    <row r="39" spans="1:7" ht="60" x14ac:dyDescent="0.25">
      <c r="A39" s="1" t="s">
        <v>14</v>
      </c>
      <c r="B39" s="15" t="s">
        <v>41</v>
      </c>
      <c r="C39" s="16" t="s">
        <v>46</v>
      </c>
      <c r="D39" s="16" t="s">
        <v>47</v>
      </c>
      <c r="E39" s="20">
        <f>1464.1+58.6</f>
        <v>1522.6999999999998</v>
      </c>
      <c r="F39" s="20">
        <f>1464.1+58.6</f>
        <v>1522.6999999999998</v>
      </c>
      <c r="G39" s="20">
        <f>1509.1+13.5+0.1</f>
        <v>1522.6999999999998</v>
      </c>
    </row>
    <row r="40" spans="1:7" ht="30" x14ac:dyDescent="0.25">
      <c r="A40" s="1" t="s">
        <v>21</v>
      </c>
      <c r="B40" s="15" t="s">
        <v>41</v>
      </c>
      <c r="C40" s="16" t="s">
        <v>46</v>
      </c>
      <c r="D40" s="16" t="s">
        <v>48</v>
      </c>
      <c r="E40" s="20">
        <v>125.1</v>
      </c>
      <c r="F40" s="20">
        <v>125.1</v>
      </c>
      <c r="G40" s="20">
        <f>125.1-45+45</f>
        <v>125.1</v>
      </c>
    </row>
    <row r="41" spans="1:7" ht="105" x14ac:dyDescent="0.25">
      <c r="A41" s="67" t="s">
        <v>496</v>
      </c>
      <c r="B41" s="15" t="s">
        <v>41</v>
      </c>
      <c r="C41" s="64" t="s">
        <v>49</v>
      </c>
      <c r="D41" s="65"/>
      <c r="E41" s="59">
        <f>E42+E43</f>
        <v>1680.6999999999998</v>
      </c>
      <c r="F41" s="59">
        <f>F42+F43</f>
        <v>1680.6999999999998</v>
      </c>
      <c r="G41" s="59">
        <f>G42+G43</f>
        <v>1680.6999999999998</v>
      </c>
    </row>
    <row r="42" spans="1:7" ht="60" x14ac:dyDescent="0.25">
      <c r="A42" s="1" t="s">
        <v>14</v>
      </c>
      <c r="B42" s="15" t="s">
        <v>41</v>
      </c>
      <c r="C42" s="64" t="s">
        <v>49</v>
      </c>
      <c r="D42" s="65">
        <v>100</v>
      </c>
      <c r="E42" s="20">
        <f>1464.1+58.5</f>
        <v>1522.6</v>
      </c>
      <c r="F42" s="20">
        <f>1464.1+58.5</f>
        <v>1522.6</v>
      </c>
      <c r="G42" s="20">
        <f>1509+13.6</f>
        <v>1522.6</v>
      </c>
    </row>
    <row r="43" spans="1:7" ht="30" x14ac:dyDescent="0.25">
      <c r="A43" s="1" t="s">
        <v>21</v>
      </c>
      <c r="B43" s="15" t="s">
        <v>41</v>
      </c>
      <c r="C43" s="64" t="s">
        <v>49</v>
      </c>
      <c r="D43" s="65">
        <v>200</v>
      </c>
      <c r="E43" s="20">
        <v>158.1</v>
      </c>
      <c r="F43" s="20">
        <v>158.1</v>
      </c>
      <c r="G43" s="20">
        <f>158.1-45+45</f>
        <v>158.1</v>
      </c>
    </row>
    <row r="44" spans="1:7" s="13" customFormat="1" x14ac:dyDescent="0.25">
      <c r="A44" s="68" t="s">
        <v>468</v>
      </c>
      <c r="B44" s="69" t="s">
        <v>470</v>
      </c>
      <c r="C44" s="70"/>
      <c r="D44" s="71"/>
      <c r="E44" s="55">
        <f t="shared" ref="E44:G45" si="2">E45</f>
        <v>64</v>
      </c>
      <c r="F44" s="55">
        <f t="shared" si="2"/>
        <v>103.3</v>
      </c>
      <c r="G44" s="55">
        <f t="shared" si="2"/>
        <v>103.3</v>
      </c>
    </row>
    <row r="45" spans="1:7" x14ac:dyDescent="0.25">
      <c r="A45" s="72" t="s">
        <v>44</v>
      </c>
      <c r="B45" s="73" t="s">
        <v>470</v>
      </c>
      <c r="C45" s="73" t="s">
        <v>45</v>
      </c>
      <c r="D45" s="65"/>
      <c r="E45" s="20">
        <f t="shared" si="2"/>
        <v>64</v>
      </c>
      <c r="F45" s="20">
        <f t="shared" si="2"/>
        <v>103.3</v>
      </c>
      <c r="G45" s="20">
        <f t="shared" si="2"/>
        <v>103.3</v>
      </c>
    </row>
    <row r="46" spans="1:7" ht="108" customHeight="1" x14ac:dyDescent="0.25">
      <c r="A46" s="74" t="s">
        <v>497</v>
      </c>
      <c r="B46" s="73" t="s">
        <v>470</v>
      </c>
      <c r="C46" s="75" t="s">
        <v>471</v>
      </c>
      <c r="D46" s="65"/>
      <c r="E46" s="20">
        <f>E47+E48</f>
        <v>64</v>
      </c>
      <c r="F46" s="20">
        <f>F47+F48</f>
        <v>103.3</v>
      </c>
      <c r="G46" s="20">
        <f>G47+G48</f>
        <v>103.3</v>
      </c>
    </row>
    <row r="47" spans="1:7" ht="30" hidden="1" x14ac:dyDescent="0.25">
      <c r="A47" s="66" t="s">
        <v>21</v>
      </c>
      <c r="B47" s="73" t="s">
        <v>470</v>
      </c>
      <c r="C47" s="75" t="s">
        <v>471</v>
      </c>
      <c r="D47" s="65">
        <v>200</v>
      </c>
      <c r="E47" s="20">
        <v>0</v>
      </c>
      <c r="F47" s="20">
        <v>0</v>
      </c>
      <c r="G47" s="20">
        <v>0</v>
      </c>
    </row>
    <row r="48" spans="1:7" ht="30" x14ac:dyDescent="0.25">
      <c r="A48" s="76" t="s">
        <v>469</v>
      </c>
      <c r="B48" s="73" t="s">
        <v>470</v>
      </c>
      <c r="C48" s="75" t="s">
        <v>471</v>
      </c>
      <c r="D48" s="65">
        <v>600</v>
      </c>
      <c r="E48" s="60">
        <v>64</v>
      </c>
      <c r="F48" s="60">
        <v>103.3</v>
      </c>
      <c r="G48" s="20">
        <v>103.3</v>
      </c>
    </row>
    <row r="49" spans="1:10" s="13" customFormat="1" ht="36.75" customHeight="1" x14ac:dyDescent="0.25">
      <c r="A49" s="9" t="s">
        <v>224</v>
      </c>
      <c r="B49" s="10" t="s">
        <v>225</v>
      </c>
      <c r="C49" s="14"/>
      <c r="D49" s="11"/>
      <c r="E49" s="12">
        <f t="shared" ref="E49:G50" si="3">SUM(E50)</f>
        <v>47007.199999999997</v>
      </c>
      <c r="F49" s="12">
        <f t="shared" si="3"/>
        <v>47054.700000000004</v>
      </c>
      <c r="G49" s="12">
        <f t="shared" si="3"/>
        <v>47136.5</v>
      </c>
    </row>
    <row r="50" spans="1:10" x14ac:dyDescent="0.25">
      <c r="A50" s="1" t="s">
        <v>10</v>
      </c>
      <c r="B50" s="15" t="s">
        <v>225</v>
      </c>
      <c r="C50" s="16" t="s">
        <v>11</v>
      </c>
      <c r="D50" s="17"/>
      <c r="E50" s="59">
        <f t="shared" si="3"/>
        <v>47007.199999999997</v>
      </c>
      <c r="F50" s="59">
        <f t="shared" si="3"/>
        <v>47054.700000000004</v>
      </c>
      <c r="G50" s="59">
        <f t="shared" si="3"/>
        <v>47136.5</v>
      </c>
    </row>
    <row r="51" spans="1:10" ht="30" x14ac:dyDescent="0.25">
      <c r="A51" s="62" t="s">
        <v>42</v>
      </c>
      <c r="B51" s="15" t="s">
        <v>225</v>
      </c>
      <c r="C51" s="16" t="s">
        <v>43</v>
      </c>
      <c r="D51" s="17"/>
      <c r="E51" s="59">
        <f>SUM(E52:E54)</f>
        <v>47007.199999999997</v>
      </c>
      <c r="F51" s="59">
        <f>SUM(F52:F54)</f>
        <v>47054.700000000004</v>
      </c>
      <c r="G51" s="59">
        <f>SUM(G52:G54)</f>
        <v>47136.5</v>
      </c>
    </row>
    <row r="52" spans="1:10" ht="60" x14ac:dyDescent="0.25">
      <c r="A52" s="1" t="s">
        <v>14</v>
      </c>
      <c r="B52" s="15" t="s">
        <v>225</v>
      </c>
      <c r="C52" s="16" t="s">
        <v>43</v>
      </c>
      <c r="D52" s="17">
        <v>100</v>
      </c>
      <c r="E52" s="20">
        <v>42512</v>
      </c>
      <c r="F52" s="20">
        <v>42915.8</v>
      </c>
      <c r="G52" s="20">
        <v>44568.6</v>
      </c>
    </row>
    <row r="53" spans="1:10" s="13" customFormat="1" ht="30" x14ac:dyDescent="0.25">
      <c r="A53" s="1" t="s">
        <v>21</v>
      </c>
      <c r="B53" s="15" t="s">
        <v>225</v>
      </c>
      <c r="C53" s="16" t="s">
        <v>43</v>
      </c>
      <c r="D53" s="17">
        <v>200</v>
      </c>
      <c r="E53" s="20">
        <f>3195.2+500+705</f>
        <v>4400.2</v>
      </c>
      <c r="F53" s="20">
        <v>4043.9</v>
      </c>
      <c r="G53" s="20">
        <v>2472.9</v>
      </c>
    </row>
    <row r="54" spans="1:10" x14ac:dyDescent="0.25">
      <c r="A54" s="61" t="s">
        <v>22</v>
      </c>
      <c r="B54" s="15" t="s">
        <v>225</v>
      </c>
      <c r="C54" s="16" t="s">
        <v>43</v>
      </c>
      <c r="D54" s="17">
        <v>800</v>
      </c>
      <c r="E54" s="20">
        <v>95</v>
      </c>
      <c r="F54" s="20">
        <v>95</v>
      </c>
      <c r="G54" s="20">
        <v>95</v>
      </c>
    </row>
    <row r="55" spans="1:10" s="13" customFormat="1" x14ac:dyDescent="0.25">
      <c r="A55" s="9" t="s">
        <v>434</v>
      </c>
      <c r="B55" s="77" t="s">
        <v>436</v>
      </c>
      <c r="C55" s="14"/>
      <c r="D55" s="11"/>
      <c r="E55" s="12">
        <f>E56</f>
        <v>28426</v>
      </c>
      <c r="F55" s="12">
        <v>0</v>
      </c>
      <c r="G55" s="12">
        <v>0</v>
      </c>
    </row>
    <row r="56" spans="1:10" x14ac:dyDescent="0.25">
      <c r="A56" s="1" t="s">
        <v>10</v>
      </c>
      <c r="B56" s="78" t="s">
        <v>436</v>
      </c>
      <c r="C56" s="16" t="s">
        <v>11</v>
      </c>
      <c r="D56" s="17"/>
      <c r="E56" s="59">
        <f>E57</f>
        <v>28426</v>
      </c>
      <c r="F56" s="59">
        <v>0</v>
      </c>
      <c r="G56" s="59">
        <v>0</v>
      </c>
    </row>
    <row r="57" spans="1:10" x14ac:dyDescent="0.25">
      <c r="A57" s="1" t="s">
        <v>435</v>
      </c>
      <c r="B57" s="78" t="s">
        <v>436</v>
      </c>
      <c r="C57" s="16" t="s">
        <v>437</v>
      </c>
      <c r="D57" s="17"/>
      <c r="E57" s="59">
        <f>E58</f>
        <v>28426</v>
      </c>
      <c r="F57" s="59">
        <v>0</v>
      </c>
      <c r="G57" s="59">
        <v>0</v>
      </c>
    </row>
    <row r="58" spans="1:10" ht="30" x14ac:dyDescent="0.25">
      <c r="A58" s="1" t="s">
        <v>21</v>
      </c>
      <c r="B58" s="78" t="s">
        <v>436</v>
      </c>
      <c r="C58" s="16" t="s">
        <v>437</v>
      </c>
      <c r="D58" s="17">
        <v>200</v>
      </c>
      <c r="E58" s="20">
        <v>28426</v>
      </c>
      <c r="F58" s="59">
        <v>0</v>
      </c>
      <c r="G58" s="59">
        <v>0</v>
      </c>
    </row>
    <row r="59" spans="1:10" x14ac:dyDescent="0.25">
      <c r="A59" s="9" t="s">
        <v>226</v>
      </c>
      <c r="B59" s="10" t="s">
        <v>227</v>
      </c>
      <c r="C59" s="14"/>
      <c r="D59" s="11"/>
      <c r="E59" s="12">
        <f>E60</f>
        <v>50000</v>
      </c>
      <c r="F59" s="12">
        <f t="shared" ref="F59:G61" si="4">F60</f>
        <v>50000</v>
      </c>
      <c r="G59" s="12">
        <f t="shared" si="4"/>
        <v>50000</v>
      </c>
    </row>
    <row r="60" spans="1:10" x14ac:dyDescent="0.25">
      <c r="A60" s="1" t="s">
        <v>10</v>
      </c>
      <c r="B60" s="15" t="s">
        <v>227</v>
      </c>
      <c r="C60" s="16" t="s">
        <v>11</v>
      </c>
      <c r="D60" s="17"/>
      <c r="E60" s="59">
        <f>E61</f>
        <v>50000</v>
      </c>
      <c r="F60" s="59">
        <f t="shared" si="4"/>
        <v>50000</v>
      </c>
      <c r="G60" s="59">
        <f t="shared" si="4"/>
        <v>50000</v>
      </c>
    </row>
    <row r="61" spans="1:10" x14ac:dyDescent="0.25">
      <c r="A61" s="1" t="s">
        <v>228</v>
      </c>
      <c r="B61" s="15" t="s">
        <v>227</v>
      </c>
      <c r="C61" s="16" t="s">
        <v>229</v>
      </c>
      <c r="D61" s="17"/>
      <c r="E61" s="59">
        <f>E62</f>
        <v>50000</v>
      </c>
      <c r="F61" s="59">
        <f t="shared" si="4"/>
        <v>50000</v>
      </c>
      <c r="G61" s="59">
        <f t="shared" si="4"/>
        <v>50000</v>
      </c>
    </row>
    <row r="62" spans="1:10" x14ac:dyDescent="0.25">
      <c r="A62" s="61" t="s">
        <v>22</v>
      </c>
      <c r="B62" s="15" t="s">
        <v>227</v>
      </c>
      <c r="C62" s="16" t="s">
        <v>230</v>
      </c>
      <c r="D62" s="17">
        <v>800</v>
      </c>
      <c r="E62" s="60">
        <f>30000+20000</f>
        <v>50000</v>
      </c>
      <c r="F62" s="60">
        <f>30000+20000</f>
        <v>50000</v>
      </c>
      <c r="G62" s="60">
        <f>30000+20000</f>
        <v>50000</v>
      </c>
    </row>
    <row r="63" spans="1:10" x14ac:dyDescent="0.25">
      <c r="A63" s="9" t="s">
        <v>25</v>
      </c>
      <c r="B63" s="10" t="s">
        <v>26</v>
      </c>
      <c r="C63" s="14"/>
      <c r="D63" s="11"/>
      <c r="E63" s="12">
        <f>E64+E80+E87</f>
        <v>223687.80000000002</v>
      </c>
      <c r="F63" s="12">
        <f>F64+F80+F87</f>
        <v>192930.89999999997</v>
      </c>
      <c r="G63" s="12">
        <f>G64+G80+G87</f>
        <v>187106.19999999998</v>
      </c>
    </row>
    <row r="64" spans="1:10" x14ac:dyDescent="0.25">
      <c r="A64" s="1" t="s">
        <v>10</v>
      </c>
      <c r="B64" s="15" t="s">
        <v>26</v>
      </c>
      <c r="C64" s="16" t="s">
        <v>11</v>
      </c>
      <c r="D64" s="17"/>
      <c r="E64" s="59">
        <f>E65+E69+E73+E75+E78</f>
        <v>200999.7</v>
      </c>
      <c r="F64" s="59">
        <f>F65+F69+F73+F75+F78</f>
        <v>169815.59999999998</v>
      </c>
      <c r="G64" s="59">
        <f>G65+G69+G73+G75+G78</f>
        <v>163553.29999999999</v>
      </c>
      <c r="H64" s="30"/>
      <c r="I64" s="30"/>
      <c r="J64" s="30"/>
    </row>
    <row r="65" spans="1:7" ht="30" x14ac:dyDescent="0.25">
      <c r="A65" s="76" t="s">
        <v>42</v>
      </c>
      <c r="B65" s="15" t="s">
        <v>26</v>
      </c>
      <c r="C65" s="16" t="s">
        <v>43</v>
      </c>
      <c r="D65" s="17"/>
      <c r="E65" s="59">
        <f>SUM(E66:E68)</f>
        <v>32460.299999999996</v>
      </c>
      <c r="F65" s="59">
        <f>SUM(F66:F68)</f>
        <v>33294.799999999996</v>
      </c>
      <c r="G65" s="59">
        <f>SUM(G66:G68)</f>
        <v>33453.4</v>
      </c>
    </row>
    <row r="66" spans="1:7" ht="60" x14ac:dyDescent="0.25">
      <c r="A66" s="1" t="s">
        <v>14</v>
      </c>
      <c r="B66" s="15" t="s">
        <v>26</v>
      </c>
      <c r="C66" s="16" t="s">
        <v>43</v>
      </c>
      <c r="D66" s="17">
        <v>100</v>
      </c>
      <c r="E66" s="20">
        <v>30245.1</v>
      </c>
      <c r="F66" s="20">
        <v>30456</v>
      </c>
      <c r="G66" s="20">
        <v>31630.2</v>
      </c>
    </row>
    <row r="67" spans="1:7" ht="30" x14ac:dyDescent="0.25">
      <c r="A67" s="1" t="s">
        <v>21</v>
      </c>
      <c r="B67" s="15" t="s">
        <v>26</v>
      </c>
      <c r="C67" s="16" t="s">
        <v>43</v>
      </c>
      <c r="D67" s="17">
        <v>200</v>
      </c>
      <c r="E67" s="20">
        <v>1985.1</v>
      </c>
      <c r="F67" s="20">
        <v>2608.6999999999998</v>
      </c>
      <c r="G67" s="20">
        <v>1593.1</v>
      </c>
    </row>
    <row r="68" spans="1:7" x14ac:dyDescent="0.25">
      <c r="A68" s="61" t="s">
        <v>22</v>
      </c>
      <c r="B68" s="15" t="s">
        <v>26</v>
      </c>
      <c r="C68" s="16" t="s">
        <v>43</v>
      </c>
      <c r="D68" s="17">
        <v>800</v>
      </c>
      <c r="E68" s="20">
        <v>230.1</v>
      </c>
      <c r="F68" s="20">
        <v>230.1</v>
      </c>
      <c r="G68" s="20">
        <v>230.1</v>
      </c>
    </row>
    <row r="69" spans="1:7" ht="30" x14ac:dyDescent="0.25">
      <c r="A69" s="61" t="s">
        <v>51</v>
      </c>
      <c r="B69" s="15" t="s">
        <v>26</v>
      </c>
      <c r="C69" s="16" t="s">
        <v>52</v>
      </c>
      <c r="D69" s="17"/>
      <c r="E69" s="59">
        <f>SUM(E70:E72)</f>
        <v>114812.3</v>
      </c>
      <c r="F69" s="59">
        <f>SUM(F70:F72)</f>
        <v>112132.29999999999</v>
      </c>
      <c r="G69" s="59">
        <f>SUM(G70:G72)</f>
        <v>105711.5</v>
      </c>
    </row>
    <row r="70" spans="1:7" ht="60" x14ac:dyDescent="0.25">
      <c r="A70" s="1" t="s">
        <v>14</v>
      </c>
      <c r="B70" s="15" t="s">
        <v>26</v>
      </c>
      <c r="C70" s="16" t="s">
        <v>52</v>
      </c>
      <c r="D70" s="17">
        <v>100</v>
      </c>
      <c r="E70" s="60">
        <v>65576.800000000003</v>
      </c>
      <c r="F70" s="60">
        <v>66309.7</v>
      </c>
      <c r="G70" s="20">
        <v>68805.899999999994</v>
      </c>
    </row>
    <row r="71" spans="1:7" ht="30" x14ac:dyDescent="0.25">
      <c r="A71" s="1" t="s">
        <v>21</v>
      </c>
      <c r="B71" s="15" t="s">
        <v>26</v>
      </c>
      <c r="C71" s="16" t="s">
        <v>52</v>
      </c>
      <c r="D71" s="17">
        <v>200</v>
      </c>
      <c r="E71" s="60">
        <f>35764+8909</f>
        <v>44673</v>
      </c>
      <c r="F71" s="60">
        <v>41260.1</v>
      </c>
      <c r="G71" s="20">
        <v>32343.1</v>
      </c>
    </row>
    <row r="72" spans="1:7" x14ac:dyDescent="0.25">
      <c r="A72" s="61" t="s">
        <v>22</v>
      </c>
      <c r="B72" s="15" t="s">
        <v>26</v>
      </c>
      <c r="C72" s="16" t="s">
        <v>52</v>
      </c>
      <c r="D72" s="17">
        <v>800</v>
      </c>
      <c r="E72" s="60">
        <v>4562.5</v>
      </c>
      <c r="F72" s="60">
        <v>4562.5</v>
      </c>
      <c r="G72" s="20">
        <v>4562.5</v>
      </c>
    </row>
    <row r="73" spans="1:7" x14ac:dyDescent="0.25">
      <c r="A73" s="1" t="s">
        <v>53</v>
      </c>
      <c r="B73" s="15" t="s">
        <v>26</v>
      </c>
      <c r="C73" s="16" t="s">
        <v>54</v>
      </c>
      <c r="D73" s="17"/>
      <c r="E73" s="59">
        <f>E74</f>
        <v>23813.599999999999</v>
      </c>
      <c r="F73" s="59">
        <f t="shared" ref="F73:G73" si="5">F74</f>
        <v>23813.599999999999</v>
      </c>
      <c r="G73" s="59">
        <f t="shared" si="5"/>
        <v>23813.5</v>
      </c>
    </row>
    <row r="74" spans="1:7" x14ac:dyDescent="0.25">
      <c r="A74" s="61" t="s">
        <v>22</v>
      </c>
      <c r="B74" s="15" t="s">
        <v>26</v>
      </c>
      <c r="C74" s="16" t="s">
        <v>54</v>
      </c>
      <c r="D74" s="17">
        <v>800</v>
      </c>
      <c r="E74" s="60">
        <f>15176+85.6+8552</f>
        <v>23813.599999999999</v>
      </c>
      <c r="F74" s="60">
        <f>17005.6-254.2+85.6+6976.6</f>
        <v>23813.599999999999</v>
      </c>
      <c r="G74" s="60">
        <f>15470.7-508.5+85.6+8765.7</f>
        <v>23813.5</v>
      </c>
    </row>
    <row r="75" spans="1:7" x14ac:dyDescent="0.25">
      <c r="A75" s="61" t="s">
        <v>55</v>
      </c>
      <c r="B75" s="15" t="s">
        <v>26</v>
      </c>
      <c r="C75" s="16" t="s">
        <v>56</v>
      </c>
      <c r="D75" s="17"/>
      <c r="E75" s="59">
        <f>E76+E77</f>
        <v>29338.6</v>
      </c>
      <c r="F75" s="59">
        <f t="shared" ref="F75:G75" si="6">F76+F77</f>
        <v>0</v>
      </c>
      <c r="G75" s="59">
        <f t="shared" si="6"/>
        <v>0</v>
      </c>
    </row>
    <row r="76" spans="1:7" ht="30" x14ac:dyDescent="0.25">
      <c r="A76" s="1" t="s">
        <v>21</v>
      </c>
      <c r="B76" s="15" t="s">
        <v>26</v>
      </c>
      <c r="C76" s="16" t="s">
        <v>56</v>
      </c>
      <c r="D76" s="17">
        <v>200</v>
      </c>
      <c r="E76" s="60">
        <v>17931.2</v>
      </c>
      <c r="F76" s="20">
        <v>0</v>
      </c>
      <c r="G76" s="20">
        <v>0</v>
      </c>
    </row>
    <row r="77" spans="1:7" x14ac:dyDescent="0.25">
      <c r="A77" s="61" t="s">
        <v>22</v>
      </c>
      <c r="B77" s="15" t="s">
        <v>26</v>
      </c>
      <c r="C77" s="16" t="s">
        <v>56</v>
      </c>
      <c r="D77" s="17">
        <v>800</v>
      </c>
      <c r="E77" s="60">
        <v>11407.4</v>
      </c>
      <c r="F77" s="20">
        <v>0</v>
      </c>
      <c r="G77" s="20">
        <v>0</v>
      </c>
    </row>
    <row r="78" spans="1:7" ht="30" x14ac:dyDescent="0.25">
      <c r="A78" s="1" t="s">
        <v>27</v>
      </c>
      <c r="B78" s="15" t="s">
        <v>26</v>
      </c>
      <c r="C78" s="16" t="s">
        <v>28</v>
      </c>
      <c r="D78" s="17"/>
      <c r="E78" s="59">
        <f>E79</f>
        <v>574.9</v>
      </c>
      <c r="F78" s="59">
        <f>F79</f>
        <v>574.9</v>
      </c>
      <c r="G78" s="59">
        <f>G79</f>
        <v>574.9</v>
      </c>
    </row>
    <row r="79" spans="1:7" x14ac:dyDescent="0.25">
      <c r="A79" s="1" t="s">
        <v>29</v>
      </c>
      <c r="B79" s="15" t="s">
        <v>26</v>
      </c>
      <c r="C79" s="16" t="s">
        <v>28</v>
      </c>
      <c r="D79" s="17">
        <v>300</v>
      </c>
      <c r="E79" s="20">
        <v>574.9</v>
      </c>
      <c r="F79" s="20">
        <v>574.9</v>
      </c>
      <c r="G79" s="20">
        <v>574.9</v>
      </c>
    </row>
    <row r="80" spans="1:7" ht="30" x14ac:dyDescent="0.25">
      <c r="A80" s="79" t="s">
        <v>538</v>
      </c>
      <c r="B80" s="21" t="s">
        <v>26</v>
      </c>
      <c r="C80" s="21" t="s">
        <v>242</v>
      </c>
      <c r="D80" s="22"/>
      <c r="E80" s="59">
        <f>SUM(E81)</f>
        <v>22468</v>
      </c>
      <c r="F80" s="59">
        <f t="shared" ref="F80:G82" si="7">SUM(F81)</f>
        <v>22836.799999999999</v>
      </c>
      <c r="G80" s="59">
        <f t="shared" si="7"/>
        <v>23382.6</v>
      </c>
    </row>
    <row r="81" spans="1:7" ht="45" x14ac:dyDescent="0.25">
      <c r="A81" s="79" t="s">
        <v>539</v>
      </c>
      <c r="B81" s="21" t="s">
        <v>26</v>
      </c>
      <c r="C81" s="21" t="s">
        <v>402</v>
      </c>
      <c r="D81" s="22"/>
      <c r="E81" s="59">
        <f>SUM(E82)</f>
        <v>22468</v>
      </c>
      <c r="F81" s="59">
        <f t="shared" si="7"/>
        <v>22836.799999999999</v>
      </c>
      <c r="G81" s="59">
        <f t="shared" si="7"/>
        <v>23382.6</v>
      </c>
    </row>
    <row r="82" spans="1:7" ht="45" x14ac:dyDescent="0.25">
      <c r="A82" s="80" t="s">
        <v>403</v>
      </c>
      <c r="B82" s="21" t="s">
        <v>26</v>
      </c>
      <c r="C82" s="21" t="s">
        <v>404</v>
      </c>
      <c r="D82" s="22"/>
      <c r="E82" s="59">
        <f>SUM(E83)</f>
        <v>22468</v>
      </c>
      <c r="F82" s="59">
        <f t="shared" si="7"/>
        <v>22836.799999999999</v>
      </c>
      <c r="G82" s="59">
        <f t="shared" si="7"/>
        <v>23382.6</v>
      </c>
    </row>
    <row r="83" spans="1:7" ht="30" x14ac:dyDescent="0.25">
      <c r="A83" s="23" t="s">
        <v>57</v>
      </c>
      <c r="B83" s="21" t="s">
        <v>26</v>
      </c>
      <c r="C83" s="21" t="s">
        <v>392</v>
      </c>
      <c r="D83" s="22"/>
      <c r="E83" s="59">
        <f>SUM(E84:E86)</f>
        <v>22468</v>
      </c>
      <c r="F83" s="59">
        <f>SUM(F84:F86)</f>
        <v>22836.799999999999</v>
      </c>
      <c r="G83" s="59">
        <f>SUM(G84:G86)</f>
        <v>23382.6</v>
      </c>
    </row>
    <row r="84" spans="1:7" ht="60" x14ac:dyDescent="0.25">
      <c r="A84" s="23" t="s">
        <v>393</v>
      </c>
      <c r="B84" s="21" t="s">
        <v>26</v>
      </c>
      <c r="C84" s="21" t="s">
        <v>392</v>
      </c>
      <c r="D84" s="22">
        <v>100</v>
      </c>
      <c r="E84" s="20">
        <v>21763.1</v>
      </c>
      <c r="F84" s="20">
        <v>21969.7</v>
      </c>
      <c r="G84" s="20">
        <v>22815.8</v>
      </c>
    </row>
    <row r="85" spans="1:7" ht="30" x14ac:dyDescent="0.25">
      <c r="A85" s="23" t="s">
        <v>431</v>
      </c>
      <c r="B85" s="21" t="s">
        <v>26</v>
      </c>
      <c r="C85" s="21" t="s">
        <v>392</v>
      </c>
      <c r="D85" s="22">
        <v>200</v>
      </c>
      <c r="E85" s="20">
        <v>608.9</v>
      </c>
      <c r="F85" s="20">
        <v>771.1</v>
      </c>
      <c r="G85" s="20">
        <v>470.8</v>
      </c>
    </row>
    <row r="86" spans="1:7" x14ac:dyDescent="0.25">
      <c r="A86" s="61" t="s">
        <v>22</v>
      </c>
      <c r="B86" s="21" t="s">
        <v>26</v>
      </c>
      <c r="C86" s="21" t="s">
        <v>392</v>
      </c>
      <c r="D86" s="22">
        <v>800</v>
      </c>
      <c r="E86" s="20">
        <v>96</v>
      </c>
      <c r="F86" s="20">
        <v>96</v>
      </c>
      <c r="G86" s="20">
        <v>96</v>
      </c>
    </row>
    <row r="87" spans="1:7" ht="60" x14ac:dyDescent="0.25">
      <c r="A87" s="79" t="s">
        <v>540</v>
      </c>
      <c r="B87" s="81" t="s">
        <v>26</v>
      </c>
      <c r="C87" s="81" t="s">
        <v>98</v>
      </c>
      <c r="D87" s="22"/>
      <c r="E87" s="59">
        <f>SUM(E88)</f>
        <v>220.1</v>
      </c>
      <c r="F87" s="59">
        <f t="shared" ref="F87:G90" si="8">SUM(F88)</f>
        <v>278.5</v>
      </c>
      <c r="G87" s="59">
        <f t="shared" si="8"/>
        <v>170.3</v>
      </c>
    </row>
    <row r="88" spans="1:7" ht="30" x14ac:dyDescent="0.25">
      <c r="A88" s="61" t="s">
        <v>394</v>
      </c>
      <c r="B88" s="81" t="s">
        <v>26</v>
      </c>
      <c r="C88" s="81" t="s">
        <v>395</v>
      </c>
      <c r="D88" s="22"/>
      <c r="E88" s="59">
        <f>SUM(E89)</f>
        <v>220.1</v>
      </c>
      <c r="F88" s="59">
        <f t="shared" si="8"/>
        <v>278.5</v>
      </c>
      <c r="G88" s="59">
        <f t="shared" si="8"/>
        <v>170.3</v>
      </c>
    </row>
    <row r="89" spans="1:7" ht="30" x14ac:dyDescent="0.25">
      <c r="A89" s="61" t="s">
        <v>396</v>
      </c>
      <c r="B89" s="81" t="s">
        <v>26</v>
      </c>
      <c r="C89" s="81" t="s">
        <v>397</v>
      </c>
      <c r="D89" s="22"/>
      <c r="E89" s="59">
        <f>SUM(E90)</f>
        <v>220.1</v>
      </c>
      <c r="F89" s="59">
        <f t="shared" si="8"/>
        <v>278.5</v>
      </c>
      <c r="G89" s="59">
        <f t="shared" si="8"/>
        <v>170.3</v>
      </c>
    </row>
    <row r="90" spans="1:7" ht="30" x14ac:dyDescent="0.25">
      <c r="A90" s="61" t="s">
        <v>398</v>
      </c>
      <c r="B90" s="81" t="s">
        <v>26</v>
      </c>
      <c r="C90" s="81" t="s">
        <v>399</v>
      </c>
      <c r="D90" s="22"/>
      <c r="E90" s="59">
        <f>SUM(E91)</f>
        <v>220.1</v>
      </c>
      <c r="F90" s="59">
        <f t="shared" si="8"/>
        <v>278.5</v>
      </c>
      <c r="G90" s="59">
        <f t="shared" si="8"/>
        <v>170.3</v>
      </c>
    </row>
    <row r="91" spans="1:7" ht="30" x14ac:dyDescent="0.25">
      <c r="A91" s="82" t="s">
        <v>21</v>
      </c>
      <c r="B91" s="81" t="s">
        <v>26</v>
      </c>
      <c r="C91" s="81" t="s">
        <v>399</v>
      </c>
      <c r="D91" s="22">
        <v>200</v>
      </c>
      <c r="E91" s="20">
        <v>220.1</v>
      </c>
      <c r="F91" s="20">
        <v>278.5</v>
      </c>
      <c r="G91" s="20">
        <v>170.3</v>
      </c>
    </row>
    <row r="92" spans="1:7" x14ac:dyDescent="0.25">
      <c r="A92" s="9" t="s">
        <v>59</v>
      </c>
      <c r="B92" s="10" t="s">
        <v>60</v>
      </c>
      <c r="C92" s="14"/>
      <c r="D92" s="11"/>
      <c r="E92" s="12">
        <f t="shared" ref="E92:G93" si="9">E93</f>
        <v>854.2</v>
      </c>
      <c r="F92" s="12">
        <f t="shared" si="9"/>
        <v>1081</v>
      </c>
      <c r="G92" s="12">
        <f t="shared" si="9"/>
        <v>661.1</v>
      </c>
    </row>
    <row r="93" spans="1:7" x14ac:dyDescent="0.25">
      <c r="A93" s="9" t="s">
        <v>61</v>
      </c>
      <c r="B93" s="10" t="s">
        <v>62</v>
      </c>
      <c r="C93" s="14"/>
      <c r="D93" s="11"/>
      <c r="E93" s="12">
        <f>E94</f>
        <v>854.2</v>
      </c>
      <c r="F93" s="12">
        <f t="shared" si="9"/>
        <v>1081</v>
      </c>
      <c r="G93" s="12">
        <f t="shared" si="9"/>
        <v>661.1</v>
      </c>
    </row>
    <row r="94" spans="1:7" s="13" customFormat="1" x14ac:dyDescent="0.25">
      <c r="A94" s="1" t="s">
        <v>10</v>
      </c>
      <c r="B94" s="15" t="s">
        <v>62</v>
      </c>
      <c r="C94" s="16" t="s">
        <v>11</v>
      </c>
      <c r="D94" s="17"/>
      <c r="E94" s="59">
        <f>SUM(E95+E97)</f>
        <v>854.2</v>
      </c>
      <c r="F94" s="59">
        <f>SUM(F95+F97)</f>
        <v>1081</v>
      </c>
      <c r="G94" s="59">
        <f>SUM(G95+G97)</f>
        <v>661.1</v>
      </c>
    </row>
    <row r="95" spans="1:7" x14ac:dyDescent="0.25">
      <c r="A95" s="1" t="s">
        <v>63</v>
      </c>
      <c r="B95" s="15" t="s">
        <v>62</v>
      </c>
      <c r="C95" s="16" t="s">
        <v>64</v>
      </c>
      <c r="D95" s="17"/>
      <c r="E95" s="59">
        <f>E96</f>
        <v>536.20000000000005</v>
      </c>
      <c r="F95" s="59">
        <f>F96</f>
        <v>773</v>
      </c>
      <c r="G95" s="59">
        <f>G96</f>
        <v>353.1</v>
      </c>
    </row>
    <row r="96" spans="1:7" ht="30" x14ac:dyDescent="0.25">
      <c r="A96" s="1" t="s">
        <v>21</v>
      </c>
      <c r="B96" s="15" t="s">
        <v>62</v>
      </c>
      <c r="C96" s="16" t="s">
        <v>64</v>
      </c>
      <c r="D96" s="17">
        <v>200</v>
      </c>
      <c r="E96" s="60">
        <v>536.20000000000005</v>
      </c>
      <c r="F96" s="60">
        <v>773</v>
      </c>
      <c r="G96" s="20">
        <v>353.1</v>
      </c>
    </row>
    <row r="97" spans="1:7" x14ac:dyDescent="0.25">
      <c r="A97" s="1" t="s">
        <v>65</v>
      </c>
      <c r="B97" s="15" t="s">
        <v>62</v>
      </c>
      <c r="C97" s="16" t="s">
        <v>66</v>
      </c>
      <c r="D97" s="17"/>
      <c r="E97" s="59">
        <f>E98+E99</f>
        <v>318</v>
      </c>
      <c r="F97" s="59">
        <f t="shared" ref="F97:G97" si="10">F98+F99</f>
        <v>308</v>
      </c>
      <c r="G97" s="59">
        <f t="shared" si="10"/>
        <v>308</v>
      </c>
    </row>
    <row r="98" spans="1:7" ht="30" x14ac:dyDescent="0.25">
      <c r="A98" s="1" t="s">
        <v>21</v>
      </c>
      <c r="B98" s="15" t="s">
        <v>62</v>
      </c>
      <c r="C98" s="16" t="s">
        <v>66</v>
      </c>
      <c r="D98" s="17">
        <v>200</v>
      </c>
      <c r="E98" s="60">
        <v>308</v>
      </c>
      <c r="F98" s="60">
        <v>308</v>
      </c>
      <c r="G98" s="20">
        <v>308</v>
      </c>
    </row>
    <row r="99" spans="1:7" x14ac:dyDescent="0.25">
      <c r="A99" s="1" t="s">
        <v>29</v>
      </c>
      <c r="B99" s="15" t="s">
        <v>62</v>
      </c>
      <c r="C99" s="16" t="s">
        <v>66</v>
      </c>
      <c r="D99" s="17">
        <v>300</v>
      </c>
      <c r="E99" s="60">
        <v>10</v>
      </c>
      <c r="F99" s="60"/>
      <c r="G99" s="20"/>
    </row>
    <row r="100" spans="1:7" x14ac:dyDescent="0.25">
      <c r="A100" s="9" t="s">
        <v>273</v>
      </c>
      <c r="B100" s="10" t="s">
        <v>274</v>
      </c>
      <c r="C100" s="14"/>
      <c r="D100" s="11"/>
      <c r="E100" s="12">
        <f t="shared" ref="E100:G100" si="11">SUM(E101)</f>
        <v>95805.800000000017</v>
      </c>
      <c r="F100" s="12">
        <f t="shared" si="11"/>
        <v>92721.8</v>
      </c>
      <c r="G100" s="12">
        <f t="shared" si="11"/>
        <v>81065.8</v>
      </c>
    </row>
    <row r="101" spans="1:7" ht="29.25" x14ac:dyDescent="0.25">
      <c r="A101" s="83" t="s">
        <v>275</v>
      </c>
      <c r="B101" s="10" t="s">
        <v>276</v>
      </c>
      <c r="C101" s="14"/>
      <c r="D101" s="11"/>
      <c r="E101" s="12">
        <f>SUM(E102)</f>
        <v>95805.800000000017</v>
      </c>
      <c r="F101" s="12">
        <f t="shared" ref="F101:G101" si="12">SUM(F102)</f>
        <v>92721.8</v>
      </c>
      <c r="G101" s="12">
        <f t="shared" si="12"/>
        <v>81065.8</v>
      </c>
    </row>
    <row r="102" spans="1:7" ht="45" x14ac:dyDescent="0.25">
      <c r="A102" s="76" t="s">
        <v>541</v>
      </c>
      <c r="B102" s="15" t="s">
        <v>276</v>
      </c>
      <c r="C102" s="16" t="s">
        <v>71</v>
      </c>
      <c r="D102" s="17"/>
      <c r="E102" s="59">
        <f>SUM(E103+E109+E115+E120)</f>
        <v>95805.800000000017</v>
      </c>
      <c r="F102" s="59">
        <f>SUM(F103+F109+F115+F120)</f>
        <v>92721.8</v>
      </c>
      <c r="G102" s="59">
        <f>SUM(G103+G109+G115+G120)</f>
        <v>81065.8</v>
      </c>
    </row>
    <row r="103" spans="1:7" ht="30" x14ac:dyDescent="0.25">
      <c r="A103" s="62" t="s">
        <v>277</v>
      </c>
      <c r="B103" s="15" t="s">
        <v>276</v>
      </c>
      <c r="C103" s="16" t="s">
        <v>278</v>
      </c>
      <c r="D103" s="17"/>
      <c r="E103" s="59">
        <f>SUM(E104)</f>
        <v>35989.5</v>
      </c>
      <c r="F103" s="59">
        <f>SUM(F104)</f>
        <v>31106.3</v>
      </c>
      <c r="G103" s="59">
        <f>SUM(G104)</f>
        <v>19167.5</v>
      </c>
    </row>
    <row r="104" spans="1:7" ht="30" x14ac:dyDescent="0.25">
      <c r="A104" s="62" t="s">
        <v>279</v>
      </c>
      <c r="B104" s="15" t="s">
        <v>276</v>
      </c>
      <c r="C104" s="16" t="s">
        <v>280</v>
      </c>
      <c r="D104" s="17"/>
      <c r="E104" s="59">
        <f>SUM(E105+E107)</f>
        <v>35989.5</v>
      </c>
      <c r="F104" s="59">
        <f t="shared" ref="F104:G104" si="13">SUM(F105+F107)</f>
        <v>31106.3</v>
      </c>
      <c r="G104" s="59">
        <f t="shared" si="13"/>
        <v>19167.5</v>
      </c>
    </row>
    <row r="105" spans="1:7" s="13" customFormat="1" ht="30" x14ac:dyDescent="0.25">
      <c r="A105" s="62" t="s">
        <v>428</v>
      </c>
      <c r="B105" s="15" t="s">
        <v>276</v>
      </c>
      <c r="C105" s="16" t="s">
        <v>281</v>
      </c>
      <c r="D105" s="17"/>
      <c r="E105" s="59">
        <f>E106</f>
        <v>35532</v>
      </c>
      <c r="F105" s="59">
        <f>F106</f>
        <v>30735.200000000001</v>
      </c>
      <c r="G105" s="59">
        <f>G106</f>
        <v>18796.400000000001</v>
      </c>
    </row>
    <row r="106" spans="1:7" s="13" customFormat="1" ht="30" x14ac:dyDescent="0.25">
      <c r="A106" s="1" t="s">
        <v>21</v>
      </c>
      <c r="B106" s="15" t="s">
        <v>276</v>
      </c>
      <c r="C106" s="16" t="s">
        <v>281</v>
      </c>
      <c r="D106" s="17">
        <v>200</v>
      </c>
      <c r="E106" s="60">
        <f>24286.2+11245.8</f>
        <v>35532</v>
      </c>
      <c r="F106" s="60">
        <v>30735.200000000001</v>
      </c>
      <c r="G106" s="20">
        <v>18796.400000000001</v>
      </c>
    </row>
    <row r="107" spans="1:7" s="13" customFormat="1" ht="81.75" customHeight="1" x14ac:dyDescent="0.25">
      <c r="A107" s="66" t="s">
        <v>498</v>
      </c>
      <c r="B107" s="15" t="s">
        <v>276</v>
      </c>
      <c r="C107" s="16" t="s">
        <v>461</v>
      </c>
      <c r="D107" s="17"/>
      <c r="E107" s="20">
        <f>E108</f>
        <v>457.5</v>
      </c>
      <c r="F107" s="20">
        <f t="shared" ref="F107:G107" si="14">F108</f>
        <v>371.1</v>
      </c>
      <c r="G107" s="20">
        <f t="shared" si="14"/>
        <v>371.1</v>
      </c>
    </row>
    <row r="108" spans="1:7" s="13" customFormat="1" ht="30" x14ac:dyDescent="0.25">
      <c r="A108" s="66" t="s">
        <v>21</v>
      </c>
      <c r="B108" s="15" t="s">
        <v>276</v>
      </c>
      <c r="C108" s="16" t="s">
        <v>461</v>
      </c>
      <c r="D108" s="17">
        <v>200</v>
      </c>
      <c r="E108" s="60">
        <v>457.5</v>
      </c>
      <c r="F108" s="60">
        <v>371.1</v>
      </c>
      <c r="G108" s="20">
        <v>371.1</v>
      </c>
    </row>
    <row r="109" spans="1:7" ht="30" x14ac:dyDescent="0.25">
      <c r="A109" s="1" t="s">
        <v>282</v>
      </c>
      <c r="B109" s="15" t="s">
        <v>276</v>
      </c>
      <c r="C109" s="16" t="s">
        <v>283</v>
      </c>
      <c r="D109" s="17"/>
      <c r="E109" s="59">
        <f>SUM(E110)</f>
        <v>2192.2999999999997</v>
      </c>
      <c r="F109" s="59">
        <f>SUM(F110)</f>
        <v>2244.5</v>
      </c>
      <c r="G109" s="59">
        <f>SUM(G110)</f>
        <v>2264.6999999999998</v>
      </c>
    </row>
    <row r="110" spans="1:7" ht="30" x14ac:dyDescent="0.25">
      <c r="A110" s="1" t="s">
        <v>284</v>
      </c>
      <c r="B110" s="15" t="s">
        <v>276</v>
      </c>
      <c r="C110" s="16" t="s">
        <v>285</v>
      </c>
      <c r="D110" s="17"/>
      <c r="E110" s="59">
        <f>SUM(E111+E113)</f>
        <v>2192.2999999999997</v>
      </c>
      <c r="F110" s="59">
        <f>SUM(F111+F113)</f>
        <v>2244.5</v>
      </c>
      <c r="G110" s="59">
        <f t="shared" ref="G110" si="15">SUM(G111+G113)</f>
        <v>2264.6999999999998</v>
      </c>
    </row>
    <row r="111" spans="1:7" ht="30" x14ac:dyDescent="0.25">
      <c r="A111" s="1" t="s">
        <v>286</v>
      </c>
      <c r="B111" s="19" t="s">
        <v>276</v>
      </c>
      <c r="C111" s="78" t="s">
        <v>287</v>
      </c>
      <c r="D111" s="19"/>
      <c r="E111" s="59">
        <f>E112</f>
        <v>122.7</v>
      </c>
      <c r="F111" s="59">
        <f>F112</f>
        <v>155.30000000000001</v>
      </c>
      <c r="G111" s="59">
        <f>G112</f>
        <v>95</v>
      </c>
    </row>
    <row r="112" spans="1:7" ht="30" x14ac:dyDescent="0.25">
      <c r="A112" s="1" t="s">
        <v>21</v>
      </c>
      <c r="B112" s="19" t="s">
        <v>276</v>
      </c>
      <c r="C112" s="78" t="s">
        <v>287</v>
      </c>
      <c r="D112" s="19" t="s">
        <v>48</v>
      </c>
      <c r="E112" s="60">
        <v>122.7</v>
      </c>
      <c r="F112" s="60">
        <v>155.30000000000001</v>
      </c>
      <c r="G112" s="20">
        <v>95</v>
      </c>
    </row>
    <row r="113" spans="1:7" ht="30" x14ac:dyDescent="0.25">
      <c r="A113" s="82" t="s">
        <v>288</v>
      </c>
      <c r="B113" s="15" t="s">
        <v>276</v>
      </c>
      <c r="C113" s="78" t="s">
        <v>289</v>
      </c>
      <c r="D113" s="17"/>
      <c r="E113" s="59">
        <f>E114</f>
        <v>2069.6</v>
      </c>
      <c r="F113" s="59">
        <f t="shared" ref="F113:G113" si="16">F114</f>
        <v>2089.1999999999998</v>
      </c>
      <c r="G113" s="59">
        <f t="shared" si="16"/>
        <v>2169.6999999999998</v>
      </c>
    </row>
    <row r="114" spans="1:7" ht="60" x14ac:dyDescent="0.25">
      <c r="A114" s="1" t="s">
        <v>14</v>
      </c>
      <c r="B114" s="15" t="s">
        <v>276</v>
      </c>
      <c r="C114" s="78" t="s">
        <v>289</v>
      </c>
      <c r="D114" s="17">
        <v>100</v>
      </c>
      <c r="E114" s="60">
        <v>2069.6</v>
      </c>
      <c r="F114" s="60">
        <v>2089.1999999999998</v>
      </c>
      <c r="G114" s="20">
        <v>2169.6999999999998</v>
      </c>
    </row>
    <row r="115" spans="1:7" ht="30" x14ac:dyDescent="0.25">
      <c r="A115" s="62" t="s">
        <v>290</v>
      </c>
      <c r="B115" s="15" t="s">
        <v>276</v>
      </c>
      <c r="C115" s="16" t="s">
        <v>291</v>
      </c>
      <c r="D115" s="17"/>
      <c r="E115" s="59">
        <f t="shared" ref="E115:G116" si="17">SUM(E116)</f>
        <v>2800.8</v>
      </c>
      <c r="F115" s="59">
        <f t="shared" si="17"/>
        <v>3219</v>
      </c>
      <c r="G115" s="59">
        <f t="shared" si="17"/>
        <v>2516.5</v>
      </c>
    </row>
    <row r="116" spans="1:7" ht="30" x14ac:dyDescent="0.25">
      <c r="A116" s="62" t="s">
        <v>292</v>
      </c>
      <c r="B116" s="15" t="s">
        <v>276</v>
      </c>
      <c r="C116" s="16" t="s">
        <v>293</v>
      </c>
      <c r="D116" s="17"/>
      <c r="E116" s="59">
        <f t="shared" si="17"/>
        <v>2800.8</v>
      </c>
      <c r="F116" s="59">
        <f t="shared" si="17"/>
        <v>3219</v>
      </c>
      <c r="G116" s="59">
        <f t="shared" si="17"/>
        <v>2516.5</v>
      </c>
    </row>
    <row r="117" spans="1:7" x14ac:dyDescent="0.25">
      <c r="A117" s="62" t="s">
        <v>294</v>
      </c>
      <c r="B117" s="15" t="s">
        <v>276</v>
      </c>
      <c r="C117" s="16" t="s">
        <v>295</v>
      </c>
      <c r="D117" s="17"/>
      <c r="E117" s="59">
        <f>SUM(E118:E119)</f>
        <v>2800.8</v>
      </c>
      <c r="F117" s="59">
        <f>SUM(F118:F119)</f>
        <v>3219</v>
      </c>
      <c r="G117" s="59">
        <f>SUM(G118:G119)</f>
        <v>2516.5</v>
      </c>
    </row>
    <row r="118" spans="1:7" ht="60" x14ac:dyDescent="0.25">
      <c r="A118" s="1" t="s">
        <v>14</v>
      </c>
      <c r="B118" s="15" t="s">
        <v>276</v>
      </c>
      <c r="C118" s="16" t="s">
        <v>295</v>
      </c>
      <c r="D118" s="17">
        <v>100</v>
      </c>
      <c r="E118" s="60">
        <v>1271.2</v>
      </c>
      <c r="F118" s="60">
        <v>1283.2</v>
      </c>
      <c r="G118" s="20">
        <v>1332.7</v>
      </c>
    </row>
    <row r="119" spans="1:7" ht="30" x14ac:dyDescent="0.25">
      <c r="A119" s="1" t="s">
        <v>21</v>
      </c>
      <c r="B119" s="15" t="s">
        <v>276</v>
      </c>
      <c r="C119" s="16" t="s">
        <v>295</v>
      </c>
      <c r="D119" s="17">
        <v>200</v>
      </c>
      <c r="E119" s="60">
        <v>1529.6</v>
      </c>
      <c r="F119" s="60">
        <v>1935.8</v>
      </c>
      <c r="G119" s="20">
        <v>1183.8</v>
      </c>
    </row>
    <row r="120" spans="1:7" ht="45" x14ac:dyDescent="0.25">
      <c r="A120" s="66" t="s">
        <v>542</v>
      </c>
      <c r="B120" s="15" t="s">
        <v>276</v>
      </c>
      <c r="C120" s="16" t="s">
        <v>296</v>
      </c>
      <c r="D120" s="17"/>
      <c r="E120" s="59">
        <f t="shared" ref="E120:G121" si="18">SUM(E121)</f>
        <v>54823.200000000004</v>
      </c>
      <c r="F120" s="59">
        <f t="shared" si="18"/>
        <v>56152</v>
      </c>
      <c r="G120" s="59">
        <f t="shared" si="18"/>
        <v>57117.1</v>
      </c>
    </row>
    <row r="121" spans="1:7" ht="30" x14ac:dyDescent="0.25">
      <c r="A121" s="1" t="s">
        <v>297</v>
      </c>
      <c r="B121" s="15" t="s">
        <v>276</v>
      </c>
      <c r="C121" s="16" t="s">
        <v>298</v>
      </c>
      <c r="D121" s="17"/>
      <c r="E121" s="59">
        <f t="shared" si="18"/>
        <v>54823.200000000004</v>
      </c>
      <c r="F121" s="59">
        <f t="shared" si="18"/>
        <v>56152</v>
      </c>
      <c r="G121" s="59">
        <f t="shared" si="18"/>
        <v>57117.1</v>
      </c>
    </row>
    <row r="122" spans="1:7" ht="30" x14ac:dyDescent="0.25">
      <c r="A122" s="61" t="s">
        <v>51</v>
      </c>
      <c r="B122" s="15" t="s">
        <v>276</v>
      </c>
      <c r="C122" s="84" t="s">
        <v>299</v>
      </c>
      <c r="D122" s="17"/>
      <c r="E122" s="59">
        <f>SUM(E123:E125)</f>
        <v>54823.200000000004</v>
      </c>
      <c r="F122" s="59">
        <f>SUM(F123:F125)</f>
        <v>56152</v>
      </c>
      <c r="G122" s="59">
        <f>SUM(G123:G125)</f>
        <v>57117.1</v>
      </c>
    </row>
    <row r="123" spans="1:7" ht="60" x14ac:dyDescent="0.25">
      <c r="A123" s="1" t="s">
        <v>14</v>
      </c>
      <c r="B123" s="15" t="s">
        <v>276</v>
      </c>
      <c r="C123" s="84" t="s">
        <v>300</v>
      </c>
      <c r="D123" s="17">
        <v>100</v>
      </c>
      <c r="E123" s="60">
        <v>46978.8</v>
      </c>
      <c r="F123" s="60">
        <v>47423.4</v>
      </c>
      <c r="G123" s="20">
        <v>49238.7</v>
      </c>
    </row>
    <row r="124" spans="1:7" ht="30" x14ac:dyDescent="0.25">
      <c r="A124" s="1" t="s">
        <v>21</v>
      </c>
      <c r="B124" s="15" t="s">
        <v>276</v>
      </c>
      <c r="C124" s="84" t="s">
        <v>299</v>
      </c>
      <c r="D124" s="17">
        <v>200</v>
      </c>
      <c r="E124" s="60">
        <v>6773.3</v>
      </c>
      <c r="F124" s="60">
        <v>7657.5</v>
      </c>
      <c r="G124" s="20">
        <v>6807.3</v>
      </c>
    </row>
    <row r="125" spans="1:7" x14ac:dyDescent="0.25">
      <c r="A125" s="61" t="s">
        <v>22</v>
      </c>
      <c r="B125" s="15" t="s">
        <v>276</v>
      </c>
      <c r="C125" s="84" t="s">
        <v>299</v>
      </c>
      <c r="D125" s="17">
        <v>800</v>
      </c>
      <c r="E125" s="60">
        <v>1071.0999999999999</v>
      </c>
      <c r="F125" s="60">
        <v>1071.0999999999999</v>
      </c>
      <c r="G125" s="20">
        <v>1071.0999999999999</v>
      </c>
    </row>
    <row r="126" spans="1:7" x14ac:dyDescent="0.25">
      <c r="A126" s="85" t="s">
        <v>67</v>
      </c>
      <c r="B126" s="24" t="s">
        <v>68</v>
      </c>
      <c r="C126" s="24"/>
      <c r="D126" s="25"/>
      <c r="E126" s="12">
        <f>E127+E135+E145+E192+E157</f>
        <v>561937.39999999991</v>
      </c>
      <c r="F126" s="12">
        <f>F127+F135+F145+F192+F157</f>
        <v>363184.89999999997</v>
      </c>
      <c r="G126" s="12">
        <f>G127+G135+G145+G192+G157</f>
        <v>321036.80000000005</v>
      </c>
    </row>
    <row r="127" spans="1:7" x14ac:dyDescent="0.25">
      <c r="A127" s="86" t="s">
        <v>231</v>
      </c>
      <c r="B127" s="24" t="s">
        <v>232</v>
      </c>
      <c r="C127" s="24"/>
      <c r="D127" s="25"/>
      <c r="E127" s="12">
        <f t="shared" ref="E127:G128" si="19">SUM(E128)</f>
        <v>1780.1</v>
      </c>
      <c r="F127" s="12">
        <f t="shared" si="19"/>
        <v>1529.1</v>
      </c>
      <c r="G127" s="12">
        <f t="shared" si="19"/>
        <v>1361.1</v>
      </c>
    </row>
    <row r="128" spans="1:7" ht="45" x14ac:dyDescent="0.25">
      <c r="A128" s="66" t="s">
        <v>541</v>
      </c>
      <c r="B128" s="21" t="s">
        <v>232</v>
      </c>
      <c r="C128" s="16" t="s">
        <v>71</v>
      </c>
      <c r="D128" s="22"/>
      <c r="E128" s="59">
        <f t="shared" si="19"/>
        <v>1780.1</v>
      </c>
      <c r="F128" s="59">
        <f t="shared" si="19"/>
        <v>1529.1</v>
      </c>
      <c r="G128" s="59">
        <f t="shared" si="19"/>
        <v>1361.1</v>
      </c>
    </row>
    <row r="129" spans="1:7" ht="30" x14ac:dyDescent="0.25">
      <c r="A129" s="1" t="s">
        <v>72</v>
      </c>
      <c r="B129" s="21" t="s">
        <v>232</v>
      </c>
      <c r="C129" s="16" t="s">
        <v>73</v>
      </c>
      <c r="D129" s="22"/>
      <c r="E129" s="59">
        <f>E130</f>
        <v>1780.1</v>
      </c>
      <c r="F129" s="59">
        <f>F130</f>
        <v>1529.1</v>
      </c>
      <c r="G129" s="59">
        <f>G130</f>
        <v>1361.1</v>
      </c>
    </row>
    <row r="130" spans="1:7" ht="30" x14ac:dyDescent="0.25">
      <c r="A130" s="80" t="s">
        <v>74</v>
      </c>
      <c r="B130" s="21" t="s">
        <v>232</v>
      </c>
      <c r="C130" s="16" t="s">
        <v>75</v>
      </c>
      <c r="D130" s="22"/>
      <c r="E130" s="59">
        <f>E131+E133</f>
        <v>1780.1</v>
      </c>
      <c r="F130" s="59">
        <f>F131+F133</f>
        <v>1529.1</v>
      </c>
      <c r="G130" s="59">
        <f>G131+G133</f>
        <v>1361.1</v>
      </c>
    </row>
    <row r="131" spans="1:7" ht="30" x14ac:dyDescent="0.25">
      <c r="A131" s="1" t="s">
        <v>233</v>
      </c>
      <c r="B131" s="21" t="s">
        <v>232</v>
      </c>
      <c r="C131" s="16" t="s">
        <v>234</v>
      </c>
      <c r="D131" s="22"/>
      <c r="E131" s="59">
        <f>SUM(E132)</f>
        <v>683.5</v>
      </c>
      <c r="F131" s="59">
        <f>SUM(F132)</f>
        <v>432.5</v>
      </c>
      <c r="G131" s="59">
        <f>SUM(G132)</f>
        <v>264.5</v>
      </c>
    </row>
    <row r="132" spans="1:7" ht="30" x14ac:dyDescent="0.25">
      <c r="A132" s="1" t="s">
        <v>21</v>
      </c>
      <c r="B132" s="21" t="s">
        <v>232</v>
      </c>
      <c r="C132" s="16" t="s">
        <v>234</v>
      </c>
      <c r="D132" s="22">
        <v>200</v>
      </c>
      <c r="E132" s="60">
        <v>683.5</v>
      </c>
      <c r="F132" s="60">
        <v>432.5</v>
      </c>
      <c r="G132" s="20">
        <v>264.5</v>
      </c>
    </row>
    <row r="133" spans="1:7" ht="45" x14ac:dyDescent="0.25">
      <c r="A133" s="87" t="s">
        <v>499</v>
      </c>
      <c r="B133" s="21" t="s">
        <v>232</v>
      </c>
      <c r="C133" s="16" t="s">
        <v>235</v>
      </c>
      <c r="D133" s="22"/>
      <c r="E133" s="59">
        <f>E134</f>
        <v>1096.5999999999999</v>
      </c>
      <c r="F133" s="59">
        <f>F134</f>
        <v>1096.5999999999999</v>
      </c>
      <c r="G133" s="59">
        <f>G134</f>
        <v>1096.5999999999999</v>
      </c>
    </row>
    <row r="134" spans="1:7" ht="30" x14ac:dyDescent="0.25">
      <c r="A134" s="1" t="s">
        <v>21</v>
      </c>
      <c r="B134" s="21" t="s">
        <v>232</v>
      </c>
      <c r="C134" s="16" t="s">
        <v>235</v>
      </c>
      <c r="D134" s="22">
        <v>200</v>
      </c>
      <c r="E134" s="20">
        <v>1096.5999999999999</v>
      </c>
      <c r="F134" s="20">
        <v>1096.5999999999999</v>
      </c>
      <c r="G134" s="20">
        <v>1096.5999999999999</v>
      </c>
    </row>
    <row r="135" spans="1:7" x14ac:dyDescent="0.25">
      <c r="A135" s="85" t="s">
        <v>69</v>
      </c>
      <c r="B135" s="24" t="s">
        <v>70</v>
      </c>
      <c r="C135" s="24"/>
      <c r="D135" s="25"/>
      <c r="E135" s="12">
        <f t="shared" ref="E135:G137" si="20">SUM(E136)</f>
        <v>213393.8</v>
      </c>
      <c r="F135" s="12">
        <f t="shared" si="20"/>
        <v>2903.8</v>
      </c>
      <c r="G135" s="12">
        <f t="shared" si="20"/>
        <v>2903.8</v>
      </c>
    </row>
    <row r="136" spans="1:7" ht="45" x14ac:dyDescent="0.25">
      <c r="A136" s="79" t="s">
        <v>541</v>
      </c>
      <c r="B136" s="21" t="s">
        <v>70</v>
      </c>
      <c r="C136" s="81" t="s">
        <v>71</v>
      </c>
      <c r="D136" s="22"/>
      <c r="E136" s="59">
        <f t="shared" si="20"/>
        <v>213393.8</v>
      </c>
      <c r="F136" s="59">
        <f t="shared" si="20"/>
        <v>2903.8</v>
      </c>
      <c r="G136" s="59">
        <f t="shared" si="20"/>
        <v>2903.8</v>
      </c>
    </row>
    <row r="137" spans="1:7" ht="30" x14ac:dyDescent="0.25">
      <c r="A137" s="80" t="s">
        <v>72</v>
      </c>
      <c r="B137" s="21" t="s">
        <v>70</v>
      </c>
      <c r="C137" s="81" t="s">
        <v>73</v>
      </c>
      <c r="D137" s="22"/>
      <c r="E137" s="59">
        <f t="shared" si="20"/>
        <v>213393.8</v>
      </c>
      <c r="F137" s="59">
        <f t="shared" si="20"/>
        <v>2903.8</v>
      </c>
      <c r="G137" s="59">
        <f t="shared" si="20"/>
        <v>2903.8</v>
      </c>
    </row>
    <row r="138" spans="1:7" ht="30" x14ac:dyDescent="0.25">
      <c r="A138" s="80" t="s">
        <v>74</v>
      </c>
      <c r="B138" s="21" t="s">
        <v>70</v>
      </c>
      <c r="C138" s="81" t="s">
        <v>75</v>
      </c>
      <c r="D138" s="22"/>
      <c r="E138" s="59">
        <f>SUM(E141)+E139+E143</f>
        <v>213393.8</v>
      </c>
      <c r="F138" s="59">
        <f>SUM(F141)+F139+F143</f>
        <v>2903.8</v>
      </c>
      <c r="G138" s="59">
        <f>SUM(G141)+G139+G143</f>
        <v>2903.8</v>
      </c>
    </row>
    <row r="139" spans="1:7" ht="30" x14ac:dyDescent="0.25">
      <c r="A139" s="79" t="s">
        <v>449</v>
      </c>
      <c r="B139" s="81" t="s">
        <v>70</v>
      </c>
      <c r="C139" s="81" t="s">
        <v>433</v>
      </c>
      <c r="D139" s="88"/>
      <c r="E139" s="59">
        <f>E140</f>
        <v>2903.8</v>
      </c>
      <c r="F139" s="59">
        <f>F140</f>
        <v>2903.8</v>
      </c>
      <c r="G139" s="59">
        <f>G140</f>
        <v>2903.8</v>
      </c>
    </row>
    <row r="140" spans="1:7" ht="30" x14ac:dyDescent="0.25">
      <c r="A140" s="1" t="s">
        <v>21</v>
      </c>
      <c r="B140" s="81" t="s">
        <v>70</v>
      </c>
      <c r="C140" s="81" t="s">
        <v>433</v>
      </c>
      <c r="D140" s="88">
        <v>200</v>
      </c>
      <c r="E140" s="60">
        <v>2903.8</v>
      </c>
      <c r="F140" s="60">
        <v>2903.8</v>
      </c>
      <c r="G140" s="20">
        <v>2903.8</v>
      </c>
    </row>
    <row r="141" spans="1:7" ht="30" x14ac:dyDescent="0.25">
      <c r="A141" s="89" t="s">
        <v>76</v>
      </c>
      <c r="B141" s="21" t="s">
        <v>70</v>
      </c>
      <c r="C141" s="81" t="s">
        <v>77</v>
      </c>
      <c r="D141" s="22"/>
      <c r="E141" s="59">
        <f>SUM(E142)</f>
        <v>14100</v>
      </c>
      <c r="F141" s="59">
        <f>SUM(F142)</f>
        <v>0</v>
      </c>
      <c r="G141" s="59">
        <f>SUM(G142)</f>
        <v>0</v>
      </c>
    </row>
    <row r="142" spans="1:7" ht="30" x14ac:dyDescent="0.25">
      <c r="A142" s="82" t="s">
        <v>78</v>
      </c>
      <c r="B142" s="21" t="s">
        <v>70</v>
      </c>
      <c r="C142" s="81" t="s">
        <v>77</v>
      </c>
      <c r="D142" s="22">
        <v>400</v>
      </c>
      <c r="E142" s="60">
        <v>14100</v>
      </c>
      <c r="F142" s="59">
        <v>0</v>
      </c>
      <c r="G142" s="59">
        <v>0</v>
      </c>
    </row>
    <row r="143" spans="1:7" ht="45" x14ac:dyDescent="0.25">
      <c r="A143" s="90" t="s">
        <v>500</v>
      </c>
      <c r="B143" s="91" t="s">
        <v>70</v>
      </c>
      <c r="C143" s="91" t="s">
        <v>489</v>
      </c>
      <c r="D143" s="92"/>
      <c r="E143" s="20">
        <f>E144</f>
        <v>196390</v>
      </c>
      <c r="F143" s="20">
        <f t="shared" ref="F143:G143" si="21">F144</f>
        <v>0</v>
      </c>
      <c r="G143" s="20">
        <f t="shared" si="21"/>
        <v>0</v>
      </c>
    </row>
    <row r="144" spans="1:7" ht="30" x14ac:dyDescent="0.25">
      <c r="A144" s="87" t="s">
        <v>78</v>
      </c>
      <c r="B144" s="91" t="s">
        <v>70</v>
      </c>
      <c r="C144" s="91" t="s">
        <v>489</v>
      </c>
      <c r="D144" s="92">
        <v>400</v>
      </c>
      <c r="E144" s="60">
        <v>196390</v>
      </c>
      <c r="F144" s="59">
        <v>0</v>
      </c>
      <c r="G144" s="59">
        <v>0</v>
      </c>
    </row>
    <row r="145" spans="1:7" x14ac:dyDescent="0.25">
      <c r="A145" s="85" t="s">
        <v>79</v>
      </c>
      <c r="B145" s="24" t="s">
        <v>80</v>
      </c>
      <c r="C145" s="24"/>
      <c r="D145" s="25"/>
      <c r="E145" s="12">
        <f>SUM(E146)</f>
        <v>39269.299999999996</v>
      </c>
      <c r="F145" s="12">
        <f>SUM(F146)</f>
        <v>48535.9</v>
      </c>
      <c r="G145" s="12">
        <f>SUM(G146)</f>
        <v>31642.799999999999</v>
      </c>
    </row>
    <row r="146" spans="1:7" ht="30" x14ac:dyDescent="0.25">
      <c r="A146" s="79" t="s">
        <v>543</v>
      </c>
      <c r="B146" s="21" t="s">
        <v>80</v>
      </c>
      <c r="C146" s="81" t="s">
        <v>81</v>
      </c>
      <c r="D146" s="88"/>
      <c r="E146" s="59">
        <f>SUM(E147)</f>
        <v>39269.299999999996</v>
      </c>
      <c r="F146" s="59">
        <f t="shared" ref="F146:G146" si="22">SUM(F147)</f>
        <v>48535.9</v>
      </c>
      <c r="G146" s="59">
        <f t="shared" si="22"/>
        <v>31642.799999999999</v>
      </c>
    </row>
    <row r="147" spans="1:7" ht="30" x14ac:dyDescent="0.25">
      <c r="A147" s="80" t="s">
        <v>82</v>
      </c>
      <c r="B147" s="21" t="s">
        <v>80</v>
      </c>
      <c r="C147" s="81" t="s">
        <v>83</v>
      </c>
      <c r="D147" s="88"/>
      <c r="E147" s="59">
        <f>SUM(E148)</f>
        <v>39269.299999999996</v>
      </c>
      <c r="F147" s="59">
        <f>SUM(F148)</f>
        <v>48535.9</v>
      </c>
      <c r="G147" s="59">
        <f>SUM(G148)</f>
        <v>31642.799999999999</v>
      </c>
    </row>
    <row r="148" spans="1:7" ht="45" x14ac:dyDescent="0.25">
      <c r="A148" s="80" t="s">
        <v>84</v>
      </c>
      <c r="B148" s="21" t="s">
        <v>80</v>
      </c>
      <c r="C148" s="81" t="s">
        <v>85</v>
      </c>
      <c r="D148" s="88"/>
      <c r="E148" s="59">
        <f>SUM(E149+E151+E153+E155)</f>
        <v>39269.299999999996</v>
      </c>
      <c r="F148" s="59">
        <f>SUM(F149+F151+F153+F155)</f>
        <v>48535.9</v>
      </c>
      <c r="G148" s="59">
        <f>SUM(G149+G151+G153+G155)</f>
        <v>31642.799999999999</v>
      </c>
    </row>
    <row r="149" spans="1:7" ht="30" x14ac:dyDescent="0.25">
      <c r="A149" s="82" t="s">
        <v>57</v>
      </c>
      <c r="B149" s="21" t="s">
        <v>80</v>
      </c>
      <c r="C149" s="81" t="s">
        <v>86</v>
      </c>
      <c r="D149" s="88"/>
      <c r="E149" s="59">
        <f>SUM(E150)</f>
        <v>4771.1000000000004</v>
      </c>
      <c r="F149" s="59">
        <f>SUM(F150)</f>
        <v>4877</v>
      </c>
      <c r="G149" s="59">
        <f>SUM(G150)</f>
        <v>4942.7</v>
      </c>
    </row>
    <row r="150" spans="1:7" ht="30" x14ac:dyDescent="0.25">
      <c r="A150" s="82" t="s">
        <v>58</v>
      </c>
      <c r="B150" s="21" t="s">
        <v>80</v>
      </c>
      <c r="C150" s="81" t="s">
        <v>86</v>
      </c>
      <c r="D150" s="88">
        <v>600</v>
      </c>
      <c r="E150" s="60">
        <v>4771.1000000000004</v>
      </c>
      <c r="F150" s="60">
        <v>4877</v>
      </c>
      <c r="G150" s="20">
        <v>4942.7</v>
      </c>
    </row>
    <row r="151" spans="1:7" ht="45" x14ac:dyDescent="0.25">
      <c r="A151" s="80" t="s">
        <v>87</v>
      </c>
      <c r="B151" s="21" t="s">
        <v>80</v>
      </c>
      <c r="C151" s="21" t="s">
        <v>88</v>
      </c>
      <c r="D151" s="22"/>
      <c r="E151" s="59">
        <f>SUM(E152)</f>
        <v>28230</v>
      </c>
      <c r="F151" s="59">
        <f>SUM(F152)</f>
        <v>35726.300000000003</v>
      </c>
      <c r="G151" s="59">
        <f>SUM(G152)</f>
        <v>21848.799999999999</v>
      </c>
    </row>
    <row r="152" spans="1:7" x14ac:dyDescent="0.25">
      <c r="A152" s="82" t="s">
        <v>22</v>
      </c>
      <c r="B152" s="21" t="s">
        <v>80</v>
      </c>
      <c r="C152" s="21" t="s">
        <v>88</v>
      </c>
      <c r="D152" s="22">
        <v>800</v>
      </c>
      <c r="E152" s="60">
        <v>28230</v>
      </c>
      <c r="F152" s="60">
        <v>35726.300000000003</v>
      </c>
      <c r="G152" s="20">
        <v>21848.799999999999</v>
      </c>
    </row>
    <row r="153" spans="1:7" ht="75" x14ac:dyDescent="0.25">
      <c r="A153" s="79" t="s">
        <v>459</v>
      </c>
      <c r="B153" s="21" t="s">
        <v>80</v>
      </c>
      <c r="C153" s="21" t="s">
        <v>89</v>
      </c>
      <c r="D153" s="22"/>
      <c r="E153" s="59">
        <f>SUM(E154)</f>
        <v>6010.2</v>
      </c>
      <c r="F153" s="59">
        <f>SUM(F154)</f>
        <v>7606.1</v>
      </c>
      <c r="G153" s="59">
        <f>SUM(G154)</f>
        <v>4651.6000000000004</v>
      </c>
    </row>
    <row r="154" spans="1:7" x14ac:dyDescent="0.25">
      <c r="A154" s="82" t="s">
        <v>22</v>
      </c>
      <c r="B154" s="21" t="s">
        <v>80</v>
      </c>
      <c r="C154" s="21" t="s">
        <v>89</v>
      </c>
      <c r="D154" s="22">
        <v>800</v>
      </c>
      <c r="E154" s="60">
        <v>6010.2</v>
      </c>
      <c r="F154" s="60">
        <v>7606.1</v>
      </c>
      <c r="G154" s="20">
        <v>4651.6000000000004</v>
      </c>
    </row>
    <row r="155" spans="1:7" ht="75" x14ac:dyDescent="0.25">
      <c r="A155" s="93" t="s">
        <v>90</v>
      </c>
      <c r="B155" s="21" t="s">
        <v>80</v>
      </c>
      <c r="C155" s="21" t="s">
        <v>91</v>
      </c>
      <c r="D155" s="22"/>
      <c r="E155" s="59">
        <f>SUM(E156)</f>
        <v>258</v>
      </c>
      <c r="F155" s="59">
        <f>SUM(F156)</f>
        <v>326.5</v>
      </c>
      <c r="G155" s="59">
        <f>SUM(G156)</f>
        <v>199.7</v>
      </c>
    </row>
    <row r="156" spans="1:7" x14ac:dyDescent="0.25">
      <c r="A156" s="82" t="s">
        <v>22</v>
      </c>
      <c r="B156" s="21" t="s">
        <v>80</v>
      </c>
      <c r="C156" s="21" t="s">
        <v>91</v>
      </c>
      <c r="D156" s="22">
        <v>800</v>
      </c>
      <c r="E156" s="60">
        <v>258</v>
      </c>
      <c r="F156" s="60">
        <v>326.5</v>
      </c>
      <c r="G156" s="20">
        <v>199.7</v>
      </c>
    </row>
    <row r="157" spans="1:7" x14ac:dyDescent="0.25">
      <c r="A157" s="85" t="s">
        <v>92</v>
      </c>
      <c r="B157" s="24" t="s">
        <v>93</v>
      </c>
      <c r="C157" s="24"/>
      <c r="D157" s="25"/>
      <c r="E157" s="12">
        <f>SUM(E158)</f>
        <v>296913.7</v>
      </c>
      <c r="F157" s="12">
        <f t="shared" ref="F157:G157" si="23">SUM(F158)</f>
        <v>298160.09999999998</v>
      </c>
      <c r="G157" s="12">
        <f t="shared" si="23"/>
        <v>274583.90000000002</v>
      </c>
    </row>
    <row r="158" spans="1:7" ht="30" x14ac:dyDescent="0.25">
      <c r="A158" s="79" t="s">
        <v>543</v>
      </c>
      <c r="B158" s="21" t="s">
        <v>93</v>
      </c>
      <c r="C158" s="81" t="s">
        <v>81</v>
      </c>
      <c r="D158" s="22"/>
      <c r="E158" s="59">
        <f t="shared" ref="E158:G159" si="24">SUM(E159)</f>
        <v>296913.7</v>
      </c>
      <c r="F158" s="59">
        <f t="shared" si="24"/>
        <v>298160.09999999998</v>
      </c>
      <c r="G158" s="59">
        <f t="shared" si="24"/>
        <v>274583.90000000002</v>
      </c>
    </row>
    <row r="159" spans="1:7" ht="30" x14ac:dyDescent="0.25">
      <c r="A159" s="80" t="s">
        <v>94</v>
      </c>
      <c r="B159" s="21" t="s">
        <v>93</v>
      </c>
      <c r="C159" s="81" t="s">
        <v>95</v>
      </c>
      <c r="D159" s="22"/>
      <c r="E159" s="59">
        <f t="shared" si="24"/>
        <v>296913.7</v>
      </c>
      <c r="F159" s="59">
        <f t="shared" si="24"/>
        <v>298160.09999999998</v>
      </c>
      <c r="G159" s="59">
        <f t="shared" si="24"/>
        <v>274583.90000000002</v>
      </c>
    </row>
    <row r="160" spans="1:7" ht="30" x14ac:dyDescent="0.25">
      <c r="A160" s="82" t="s">
        <v>96</v>
      </c>
      <c r="B160" s="21" t="s">
        <v>93</v>
      </c>
      <c r="C160" s="81" t="s">
        <v>97</v>
      </c>
      <c r="D160" s="22"/>
      <c r="E160" s="59">
        <f>E161+E164+E168+E172+E174+E178+E184+E188+E182+E166+E176+E170+E180+E186+E190</f>
        <v>296913.7</v>
      </c>
      <c r="F160" s="59">
        <f t="shared" ref="F160:G160" si="25">F161+F164+F168+F172+F174+F178+F184+F188+F182+F166+F176+F170+F180+F186+F190</f>
        <v>298160.09999999998</v>
      </c>
      <c r="G160" s="59">
        <f t="shared" si="25"/>
        <v>274583.90000000002</v>
      </c>
    </row>
    <row r="161" spans="1:7" ht="45" x14ac:dyDescent="0.25">
      <c r="A161" s="87" t="s">
        <v>544</v>
      </c>
      <c r="B161" s="81" t="s">
        <v>93</v>
      </c>
      <c r="C161" s="81" t="s">
        <v>438</v>
      </c>
      <c r="D161" s="22"/>
      <c r="E161" s="59">
        <f>E162+E163</f>
        <v>12055.300000000001</v>
      </c>
      <c r="F161" s="59">
        <f>F162+F163</f>
        <v>12055.3</v>
      </c>
      <c r="G161" s="59">
        <f>G162+G163</f>
        <v>12055.3</v>
      </c>
    </row>
    <row r="162" spans="1:7" ht="30" x14ac:dyDescent="0.25">
      <c r="A162" s="1" t="s">
        <v>21</v>
      </c>
      <c r="B162" s="81" t="s">
        <v>93</v>
      </c>
      <c r="C162" s="81" t="s">
        <v>438</v>
      </c>
      <c r="D162" s="88">
        <v>200</v>
      </c>
      <c r="E162" s="60">
        <v>10172.200000000001</v>
      </c>
      <c r="F162" s="60">
        <v>12055.3</v>
      </c>
      <c r="G162" s="20">
        <v>12055.3</v>
      </c>
    </row>
    <row r="163" spans="1:7" ht="30" x14ac:dyDescent="0.25">
      <c r="A163" s="82" t="s">
        <v>78</v>
      </c>
      <c r="B163" s="81" t="s">
        <v>93</v>
      </c>
      <c r="C163" s="81" t="s">
        <v>438</v>
      </c>
      <c r="D163" s="88">
        <v>400</v>
      </c>
      <c r="E163" s="60">
        <v>1883.1</v>
      </c>
      <c r="F163" s="20"/>
      <c r="G163" s="20"/>
    </row>
    <row r="164" spans="1:7" ht="45.6" customHeight="1" x14ac:dyDescent="0.25">
      <c r="A164" s="94" t="s">
        <v>561</v>
      </c>
      <c r="B164" s="21" t="s">
        <v>93</v>
      </c>
      <c r="C164" s="21" t="s">
        <v>451</v>
      </c>
      <c r="D164" s="22"/>
      <c r="E164" s="59">
        <f>SUM(E165)</f>
        <v>0</v>
      </c>
      <c r="F164" s="59">
        <f>SUM(F165)</f>
        <v>10000</v>
      </c>
      <c r="G164" s="59">
        <f>SUM(G165)</f>
        <v>2500</v>
      </c>
    </row>
    <row r="165" spans="1:7" ht="30" x14ac:dyDescent="0.25">
      <c r="A165" s="23" t="s">
        <v>78</v>
      </c>
      <c r="B165" s="21" t="s">
        <v>93</v>
      </c>
      <c r="C165" s="21" t="s">
        <v>451</v>
      </c>
      <c r="D165" s="22">
        <v>400</v>
      </c>
      <c r="E165" s="60"/>
      <c r="F165" s="60">
        <v>10000</v>
      </c>
      <c r="G165" s="20">
        <v>2500</v>
      </c>
    </row>
    <row r="166" spans="1:7" ht="60" x14ac:dyDescent="0.25">
      <c r="A166" s="95" t="s">
        <v>562</v>
      </c>
      <c r="B166" s="21" t="s">
        <v>93</v>
      </c>
      <c r="C166" s="21" t="s">
        <v>460</v>
      </c>
      <c r="D166" s="64"/>
      <c r="E166" s="20">
        <f>E167</f>
        <v>0</v>
      </c>
      <c r="F166" s="20">
        <f t="shared" ref="F166:G166" si="26">F167</f>
        <v>8500</v>
      </c>
      <c r="G166" s="20">
        <f t="shared" si="26"/>
        <v>4375</v>
      </c>
    </row>
    <row r="167" spans="1:7" ht="30" x14ac:dyDescent="0.25">
      <c r="A167" s="95" t="s">
        <v>78</v>
      </c>
      <c r="B167" s="21" t="s">
        <v>93</v>
      </c>
      <c r="C167" s="21" t="s">
        <v>460</v>
      </c>
      <c r="D167" s="64">
        <v>400</v>
      </c>
      <c r="E167" s="60"/>
      <c r="F167" s="60">
        <v>8500</v>
      </c>
      <c r="G167" s="20">
        <v>4375</v>
      </c>
    </row>
    <row r="168" spans="1:7" ht="30" x14ac:dyDescent="0.25">
      <c r="A168" s="95" t="s">
        <v>563</v>
      </c>
      <c r="B168" s="21" t="s">
        <v>93</v>
      </c>
      <c r="C168" s="21" t="s">
        <v>501</v>
      </c>
      <c r="D168" s="64"/>
      <c r="E168" s="60">
        <f>SUM(E169)</f>
        <v>0</v>
      </c>
      <c r="F168" s="60">
        <f t="shared" ref="F168:G168" si="27">SUM(F169)</f>
        <v>0</v>
      </c>
      <c r="G168" s="60">
        <f t="shared" si="27"/>
        <v>5000</v>
      </c>
    </row>
    <row r="169" spans="1:7" ht="30" x14ac:dyDescent="0.25">
      <c r="A169" s="66" t="s">
        <v>21</v>
      </c>
      <c r="B169" s="21" t="s">
        <v>93</v>
      </c>
      <c r="C169" s="21" t="s">
        <v>501</v>
      </c>
      <c r="D169" s="64">
        <v>200</v>
      </c>
      <c r="E169" s="60"/>
      <c r="F169" s="60"/>
      <c r="G169" s="20">
        <v>5000</v>
      </c>
    </row>
    <row r="170" spans="1:7" ht="30" x14ac:dyDescent="0.25">
      <c r="A170" s="79" t="s">
        <v>483</v>
      </c>
      <c r="B170" s="91" t="s">
        <v>93</v>
      </c>
      <c r="C170" s="91" t="s">
        <v>452</v>
      </c>
      <c r="D170" s="92"/>
      <c r="E170" s="60">
        <f>SUM(E171)</f>
        <v>0</v>
      </c>
      <c r="F170" s="60">
        <f t="shared" ref="F170:G170" si="28">SUM(F171)</f>
        <v>2300</v>
      </c>
      <c r="G170" s="60">
        <f t="shared" si="28"/>
        <v>2300</v>
      </c>
    </row>
    <row r="171" spans="1:7" ht="30" x14ac:dyDescent="0.25">
      <c r="A171" s="66" t="s">
        <v>21</v>
      </c>
      <c r="B171" s="91" t="s">
        <v>93</v>
      </c>
      <c r="C171" s="91" t="s">
        <v>452</v>
      </c>
      <c r="D171" s="92">
        <v>200</v>
      </c>
      <c r="E171" s="60"/>
      <c r="F171" s="60">
        <v>2300</v>
      </c>
      <c r="G171" s="20">
        <v>2300</v>
      </c>
    </row>
    <row r="172" spans="1:7" ht="45" x14ac:dyDescent="0.25">
      <c r="A172" s="66" t="s">
        <v>467</v>
      </c>
      <c r="B172" s="91" t="s">
        <v>93</v>
      </c>
      <c r="C172" s="91" t="s">
        <v>453</v>
      </c>
      <c r="D172" s="92"/>
      <c r="E172" s="20">
        <f>SUM(E173)</f>
        <v>4209.8999999999996</v>
      </c>
      <c r="F172" s="20">
        <f>SUM(F173)</f>
        <v>5000</v>
      </c>
      <c r="G172" s="20">
        <f>SUM(G173)</f>
        <v>5000</v>
      </c>
    </row>
    <row r="173" spans="1:7" ht="30" x14ac:dyDescent="0.25">
      <c r="A173" s="23" t="s">
        <v>78</v>
      </c>
      <c r="B173" s="91" t="s">
        <v>93</v>
      </c>
      <c r="C173" s="91" t="s">
        <v>453</v>
      </c>
      <c r="D173" s="92">
        <v>400</v>
      </c>
      <c r="E173" s="60">
        <v>4209.8999999999996</v>
      </c>
      <c r="F173" s="60">
        <v>5000</v>
      </c>
      <c r="G173" s="20">
        <v>5000</v>
      </c>
    </row>
    <row r="174" spans="1:7" ht="60" x14ac:dyDescent="0.25">
      <c r="A174" s="66" t="s">
        <v>564</v>
      </c>
      <c r="B174" s="91" t="s">
        <v>93</v>
      </c>
      <c r="C174" s="91" t="s">
        <v>454</v>
      </c>
      <c r="D174" s="92"/>
      <c r="E174" s="20">
        <f>SUM(E175)</f>
        <v>8400</v>
      </c>
      <c r="F174" s="20">
        <f>SUM(F175)</f>
        <v>3000</v>
      </c>
      <c r="G174" s="20">
        <f>SUM(G175)</f>
        <v>3000</v>
      </c>
    </row>
    <row r="175" spans="1:7" ht="30" x14ac:dyDescent="0.25">
      <c r="A175" s="23" t="s">
        <v>78</v>
      </c>
      <c r="B175" s="91" t="s">
        <v>93</v>
      </c>
      <c r="C175" s="91" t="s">
        <v>454</v>
      </c>
      <c r="D175" s="92">
        <v>400</v>
      </c>
      <c r="E175" s="60">
        <v>8400</v>
      </c>
      <c r="F175" s="60">
        <v>3000</v>
      </c>
      <c r="G175" s="20">
        <v>3000</v>
      </c>
    </row>
    <row r="176" spans="1:7" ht="30" x14ac:dyDescent="0.25">
      <c r="A176" s="23" t="s">
        <v>565</v>
      </c>
      <c r="B176" s="96" t="s">
        <v>93</v>
      </c>
      <c r="C176" s="91" t="s">
        <v>485</v>
      </c>
      <c r="D176" s="92"/>
      <c r="E176" s="20">
        <f>E177</f>
        <v>4850</v>
      </c>
      <c r="F176" s="20">
        <f t="shared" ref="F176:G176" si="29">F177</f>
        <v>5000</v>
      </c>
      <c r="G176" s="20">
        <f t="shared" si="29"/>
        <v>5000</v>
      </c>
    </row>
    <row r="177" spans="1:7" ht="30" x14ac:dyDescent="0.25">
      <c r="A177" s="23" t="s">
        <v>78</v>
      </c>
      <c r="B177" s="96" t="s">
        <v>93</v>
      </c>
      <c r="C177" s="91" t="s">
        <v>485</v>
      </c>
      <c r="D177" s="92">
        <v>400</v>
      </c>
      <c r="E177" s="60">
        <v>4850</v>
      </c>
      <c r="F177" s="60">
        <v>5000</v>
      </c>
      <c r="G177" s="20">
        <v>5000</v>
      </c>
    </row>
    <row r="178" spans="1:7" ht="30" x14ac:dyDescent="0.25">
      <c r="A178" s="80" t="s">
        <v>236</v>
      </c>
      <c r="B178" s="21" t="s">
        <v>93</v>
      </c>
      <c r="C178" s="21" t="s">
        <v>237</v>
      </c>
      <c r="D178" s="22"/>
      <c r="E178" s="59">
        <f>SUM(E179)</f>
        <v>39694.800000000017</v>
      </c>
      <c r="F178" s="59">
        <f>SUM(F179)</f>
        <v>0</v>
      </c>
      <c r="G178" s="59">
        <f>SUM(G179)</f>
        <v>0</v>
      </c>
    </row>
    <row r="179" spans="1:7" x14ac:dyDescent="0.25">
      <c r="A179" s="82" t="s">
        <v>22</v>
      </c>
      <c r="B179" s="21" t="s">
        <v>93</v>
      </c>
      <c r="C179" s="21" t="s">
        <v>237</v>
      </c>
      <c r="D179" s="22">
        <v>800</v>
      </c>
      <c r="E179" s="60">
        <f>190426.1-150731.3</f>
        <v>39694.800000000017</v>
      </c>
      <c r="F179" s="60">
        <f>217509.7-217509.7</f>
        <v>0</v>
      </c>
      <c r="G179" s="20">
        <f>133020.4-133020.4</f>
        <v>0</v>
      </c>
    </row>
    <row r="180" spans="1:7" ht="30" x14ac:dyDescent="0.25">
      <c r="A180" s="79" t="s">
        <v>236</v>
      </c>
      <c r="B180" s="91" t="s">
        <v>93</v>
      </c>
      <c r="C180" s="91" t="s">
        <v>523</v>
      </c>
      <c r="D180" s="92"/>
      <c r="E180" s="60">
        <f>E181</f>
        <v>150731.29999999999</v>
      </c>
      <c r="F180" s="60">
        <f>F181</f>
        <v>217751.3</v>
      </c>
      <c r="G180" s="20">
        <f>G181</f>
        <v>214222.1</v>
      </c>
    </row>
    <row r="181" spans="1:7" x14ac:dyDescent="0.25">
      <c r="A181" s="87" t="s">
        <v>22</v>
      </c>
      <c r="B181" s="91" t="s">
        <v>93</v>
      </c>
      <c r="C181" s="91" t="s">
        <v>523</v>
      </c>
      <c r="D181" s="92">
        <v>800</v>
      </c>
      <c r="E181" s="60">
        <v>150731.29999999999</v>
      </c>
      <c r="F181" s="60">
        <v>217751.3</v>
      </c>
      <c r="G181" s="20">
        <v>214222.1</v>
      </c>
    </row>
    <row r="182" spans="1:7" x14ac:dyDescent="0.25">
      <c r="A182" s="79" t="s">
        <v>473</v>
      </c>
      <c r="B182" s="91" t="s">
        <v>93</v>
      </c>
      <c r="C182" s="91" t="s">
        <v>472</v>
      </c>
      <c r="D182" s="92"/>
      <c r="E182" s="20">
        <f>E183</f>
        <v>49621.2</v>
      </c>
      <c r="F182" s="20">
        <f t="shared" ref="F182:G182" si="30">F183</f>
        <v>0</v>
      </c>
      <c r="G182" s="20">
        <f t="shared" si="30"/>
        <v>0</v>
      </c>
    </row>
    <row r="183" spans="1:7" ht="30" x14ac:dyDescent="0.25">
      <c r="A183" s="66" t="s">
        <v>21</v>
      </c>
      <c r="B183" s="91" t="s">
        <v>93</v>
      </c>
      <c r="C183" s="91" t="s">
        <v>472</v>
      </c>
      <c r="D183" s="92">
        <v>200</v>
      </c>
      <c r="E183" s="60">
        <v>49621.2</v>
      </c>
      <c r="F183" s="20">
        <v>0</v>
      </c>
      <c r="G183" s="20">
        <v>0</v>
      </c>
    </row>
    <row r="184" spans="1:7" ht="60" x14ac:dyDescent="0.25">
      <c r="A184" s="79" t="s">
        <v>238</v>
      </c>
      <c r="B184" s="21" t="s">
        <v>93</v>
      </c>
      <c r="C184" s="21" t="s">
        <v>239</v>
      </c>
      <c r="D184" s="22"/>
      <c r="E184" s="59">
        <f>SUM(E185)</f>
        <v>0</v>
      </c>
      <c r="F184" s="59">
        <f>SUM(F185)</f>
        <v>0</v>
      </c>
      <c r="G184" s="59">
        <f>SUM(G185)</f>
        <v>0</v>
      </c>
    </row>
    <row r="185" spans="1:7" x14ac:dyDescent="0.25">
      <c r="A185" s="82" t="s">
        <v>22</v>
      </c>
      <c r="B185" s="21" t="s">
        <v>93</v>
      </c>
      <c r="C185" s="21" t="s">
        <v>239</v>
      </c>
      <c r="D185" s="22">
        <v>800</v>
      </c>
      <c r="E185" s="60">
        <f>1708.8-1708.8</f>
        <v>0</v>
      </c>
      <c r="F185" s="60">
        <f>2101.9-2101.9</f>
        <v>0</v>
      </c>
      <c r="G185" s="20">
        <f>1285.4-1285.4</f>
        <v>0</v>
      </c>
    </row>
    <row r="186" spans="1:7" ht="60" x14ac:dyDescent="0.25">
      <c r="A186" s="79" t="s">
        <v>524</v>
      </c>
      <c r="B186" s="91" t="s">
        <v>93</v>
      </c>
      <c r="C186" s="91" t="s">
        <v>525</v>
      </c>
      <c r="D186" s="92"/>
      <c r="E186" s="60">
        <f>E187</f>
        <v>1708.8</v>
      </c>
      <c r="F186" s="60">
        <f t="shared" ref="F186:G186" si="31">F187</f>
        <v>2101.9</v>
      </c>
      <c r="G186" s="60">
        <f t="shared" si="31"/>
        <v>1285.4000000000001</v>
      </c>
    </row>
    <row r="187" spans="1:7" x14ac:dyDescent="0.25">
      <c r="A187" s="87" t="s">
        <v>22</v>
      </c>
      <c r="B187" s="91" t="s">
        <v>93</v>
      </c>
      <c r="C187" s="91" t="s">
        <v>525</v>
      </c>
      <c r="D187" s="92">
        <v>800</v>
      </c>
      <c r="E187" s="60">
        <v>1708.8</v>
      </c>
      <c r="F187" s="60">
        <v>2101.9</v>
      </c>
      <c r="G187" s="20">
        <v>1285.4000000000001</v>
      </c>
    </row>
    <row r="188" spans="1:7" ht="45" x14ac:dyDescent="0.25">
      <c r="A188" s="79" t="s">
        <v>240</v>
      </c>
      <c r="B188" s="21" t="s">
        <v>93</v>
      </c>
      <c r="C188" s="21" t="s">
        <v>241</v>
      </c>
      <c r="D188" s="22"/>
      <c r="E188" s="59">
        <f>SUM(E189)</f>
        <v>0</v>
      </c>
      <c r="F188" s="59">
        <f>SUM(F189)</f>
        <v>0</v>
      </c>
      <c r="G188" s="59">
        <f>SUM(G189)</f>
        <v>0</v>
      </c>
    </row>
    <row r="189" spans="1:7" x14ac:dyDescent="0.25">
      <c r="A189" s="82" t="s">
        <v>22</v>
      </c>
      <c r="B189" s="21" t="s">
        <v>93</v>
      </c>
      <c r="C189" s="21" t="s">
        <v>241</v>
      </c>
      <c r="D189" s="22">
        <v>800</v>
      </c>
      <c r="E189" s="60">
        <f>25642.4-25642.4</f>
        <v>0</v>
      </c>
      <c r="F189" s="60">
        <f>32451.6-32451.6</f>
        <v>0</v>
      </c>
      <c r="G189" s="20">
        <f>19846.1-19846.1</f>
        <v>0</v>
      </c>
    </row>
    <row r="190" spans="1:7" ht="45" x14ac:dyDescent="0.25">
      <c r="A190" s="79" t="s">
        <v>240</v>
      </c>
      <c r="B190" s="91" t="s">
        <v>93</v>
      </c>
      <c r="C190" s="91" t="s">
        <v>526</v>
      </c>
      <c r="D190" s="22"/>
      <c r="E190" s="60">
        <f>E191</f>
        <v>25642.400000000001</v>
      </c>
      <c r="F190" s="60">
        <f t="shared" ref="F190:G190" si="32">F191</f>
        <v>32451.599999999999</v>
      </c>
      <c r="G190" s="60">
        <f t="shared" si="32"/>
        <v>19846.099999999999</v>
      </c>
    </row>
    <row r="191" spans="1:7" x14ac:dyDescent="0.25">
      <c r="A191" s="87" t="s">
        <v>22</v>
      </c>
      <c r="B191" s="91" t="s">
        <v>93</v>
      </c>
      <c r="C191" s="91" t="s">
        <v>526</v>
      </c>
      <c r="D191" s="22">
        <v>800</v>
      </c>
      <c r="E191" s="60">
        <v>25642.400000000001</v>
      </c>
      <c r="F191" s="60">
        <v>32451.599999999999</v>
      </c>
      <c r="G191" s="20">
        <v>19846.099999999999</v>
      </c>
    </row>
    <row r="192" spans="1:7" x14ac:dyDescent="0.25">
      <c r="A192" s="85" t="s">
        <v>103</v>
      </c>
      <c r="B192" s="24" t="s">
        <v>104</v>
      </c>
      <c r="C192" s="24"/>
      <c r="D192" s="25"/>
      <c r="E192" s="12">
        <f>SUM(E193+E213)</f>
        <v>10580.499999999998</v>
      </c>
      <c r="F192" s="12">
        <f>SUM(F193+F213)</f>
        <v>12056</v>
      </c>
      <c r="G192" s="12">
        <f>SUM(G193+G213)</f>
        <v>10545.2</v>
      </c>
    </row>
    <row r="193" spans="1:7" ht="30" x14ac:dyDescent="0.25">
      <c r="A193" s="79" t="s">
        <v>545</v>
      </c>
      <c r="B193" s="21" t="s">
        <v>104</v>
      </c>
      <c r="C193" s="81" t="s">
        <v>116</v>
      </c>
      <c r="D193" s="22"/>
      <c r="E193" s="59">
        <f>SUM(E194+E198)</f>
        <v>1922.9</v>
      </c>
      <c r="F193" s="59">
        <f>SUM(F194+F198)</f>
        <v>2167.8000000000002</v>
      </c>
      <c r="G193" s="59">
        <f>SUM(G194+G198)</f>
        <v>1714.1999999999998</v>
      </c>
    </row>
    <row r="194" spans="1:7" x14ac:dyDescent="0.25">
      <c r="A194" s="80" t="s">
        <v>117</v>
      </c>
      <c r="B194" s="21" t="s">
        <v>104</v>
      </c>
      <c r="C194" s="81" t="s">
        <v>118</v>
      </c>
      <c r="D194" s="22"/>
      <c r="E194" s="59">
        <f>SUM(E195)</f>
        <v>1000</v>
      </c>
      <c r="F194" s="59">
        <f t="shared" ref="F194:G196" si="33">SUM(F195)</f>
        <v>1000</v>
      </c>
      <c r="G194" s="59">
        <f t="shared" si="33"/>
        <v>1000</v>
      </c>
    </row>
    <row r="195" spans="1:7" ht="30" x14ac:dyDescent="0.25">
      <c r="A195" s="80" t="s">
        <v>119</v>
      </c>
      <c r="B195" s="21" t="s">
        <v>104</v>
      </c>
      <c r="C195" s="81" t="s">
        <v>120</v>
      </c>
      <c r="D195" s="22"/>
      <c r="E195" s="59">
        <f>SUM(E196)</f>
        <v>1000</v>
      </c>
      <c r="F195" s="59">
        <f>SUM(F196)</f>
        <v>1000</v>
      </c>
      <c r="G195" s="59">
        <f>SUM(G196)</f>
        <v>1000</v>
      </c>
    </row>
    <row r="196" spans="1:7" ht="30" x14ac:dyDescent="0.25">
      <c r="A196" s="94" t="s">
        <v>455</v>
      </c>
      <c r="B196" s="91" t="s">
        <v>104</v>
      </c>
      <c r="C196" s="91" t="s">
        <v>456</v>
      </c>
      <c r="D196" s="92"/>
      <c r="E196" s="20">
        <f>SUM(E197)</f>
        <v>1000</v>
      </c>
      <c r="F196" s="20">
        <f t="shared" si="33"/>
        <v>1000</v>
      </c>
      <c r="G196" s="20">
        <f t="shared" si="33"/>
        <v>1000</v>
      </c>
    </row>
    <row r="197" spans="1:7" ht="30" x14ac:dyDescent="0.25">
      <c r="A197" s="87" t="s">
        <v>78</v>
      </c>
      <c r="B197" s="91" t="s">
        <v>104</v>
      </c>
      <c r="C197" s="91" t="s">
        <v>456</v>
      </c>
      <c r="D197" s="92">
        <v>400</v>
      </c>
      <c r="E197" s="60">
        <v>1000</v>
      </c>
      <c r="F197" s="60">
        <v>1000</v>
      </c>
      <c r="G197" s="20">
        <v>1000</v>
      </c>
    </row>
    <row r="198" spans="1:7" ht="30" x14ac:dyDescent="0.25">
      <c r="A198" s="82" t="s">
        <v>121</v>
      </c>
      <c r="B198" s="21" t="s">
        <v>104</v>
      </c>
      <c r="C198" s="81" t="s">
        <v>122</v>
      </c>
      <c r="D198" s="22"/>
      <c r="E198" s="59">
        <f>SUM(E199+E210)</f>
        <v>922.90000000000009</v>
      </c>
      <c r="F198" s="59">
        <f>SUM(F199+F210)</f>
        <v>1167.8</v>
      </c>
      <c r="G198" s="59">
        <f>SUM(G199+G210)</f>
        <v>714.19999999999993</v>
      </c>
    </row>
    <row r="199" spans="1:7" ht="30" x14ac:dyDescent="0.25">
      <c r="A199" s="82" t="s">
        <v>123</v>
      </c>
      <c r="B199" s="21" t="s">
        <v>104</v>
      </c>
      <c r="C199" s="81" t="s">
        <v>124</v>
      </c>
      <c r="D199" s="22"/>
      <c r="E199" s="59">
        <f>SUM(E200+E202+E204+E206+E208)</f>
        <v>786.2</v>
      </c>
      <c r="F199" s="59">
        <f>SUM(F200+F202+F204+F206+F208)</f>
        <v>994.8</v>
      </c>
      <c r="G199" s="59">
        <f>SUM(G200+G202+G204+G206+G208)</f>
        <v>608.4</v>
      </c>
    </row>
    <row r="200" spans="1:7" ht="45" x14ac:dyDescent="0.25">
      <c r="A200" s="82" t="s">
        <v>125</v>
      </c>
      <c r="B200" s="21" t="s">
        <v>104</v>
      </c>
      <c r="C200" s="81" t="s">
        <v>126</v>
      </c>
      <c r="D200" s="22"/>
      <c r="E200" s="59">
        <f>SUM(E201)</f>
        <v>307.60000000000002</v>
      </c>
      <c r="F200" s="59">
        <f>SUM(F201)</f>
        <v>389.3</v>
      </c>
      <c r="G200" s="59">
        <f>SUM(G201)</f>
        <v>238.1</v>
      </c>
    </row>
    <row r="201" spans="1:7" ht="30" x14ac:dyDescent="0.25">
      <c r="A201" s="1" t="s">
        <v>21</v>
      </c>
      <c r="B201" s="21" t="s">
        <v>104</v>
      </c>
      <c r="C201" s="81" t="s">
        <v>126</v>
      </c>
      <c r="D201" s="22">
        <v>200</v>
      </c>
      <c r="E201" s="60">
        <v>307.60000000000002</v>
      </c>
      <c r="F201" s="60">
        <v>389.3</v>
      </c>
      <c r="G201" s="20">
        <v>238.1</v>
      </c>
    </row>
    <row r="202" spans="1:7" ht="30" x14ac:dyDescent="0.25">
      <c r="A202" s="82" t="s">
        <v>127</v>
      </c>
      <c r="B202" s="21" t="s">
        <v>104</v>
      </c>
      <c r="C202" s="21" t="s">
        <v>128</v>
      </c>
      <c r="D202" s="22"/>
      <c r="E202" s="59">
        <f>SUM(E203)</f>
        <v>205.1</v>
      </c>
      <c r="F202" s="59">
        <f>SUM(F203)</f>
        <v>259.5</v>
      </c>
      <c r="G202" s="59">
        <f>SUM(G203)</f>
        <v>158.69999999999999</v>
      </c>
    </row>
    <row r="203" spans="1:7" x14ac:dyDescent="0.25">
      <c r="A203" s="82" t="s">
        <v>22</v>
      </c>
      <c r="B203" s="21" t="s">
        <v>104</v>
      </c>
      <c r="C203" s="21" t="s">
        <v>128</v>
      </c>
      <c r="D203" s="22">
        <v>800</v>
      </c>
      <c r="E203" s="60">
        <v>205.1</v>
      </c>
      <c r="F203" s="60">
        <v>259.5</v>
      </c>
      <c r="G203" s="20">
        <v>158.69999999999999</v>
      </c>
    </row>
    <row r="204" spans="1:7" ht="60" x14ac:dyDescent="0.25">
      <c r="A204" s="23" t="s">
        <v>129</v>
      </c>
      <c r="B204" s="21" t="s">
        <v>104</v>
      </c>
      <c r="C204" s="21" t="s">
        <v>130</v>
      </c>
      <c r="D204" s="22"/>
      <c r="E204" s="59">
        <f>SUM(E205)</f>
        <v>136.69999999999999</v>
      </c>
      <c r="F204" s="59">
        <f>SUM(F205)</f>
        <v>173</v>
      </c>
      <c r="G204" s="59">
        <f>SUM(G205)</f>
        <v>105.8</v>
      </c>
    </row>
    <row r="205" spans="1:7" x14ac:dyDescent="0.25">
      <c r="A205" s="82" t="s">
        <v>22</v>
      </c>
      <c r="B205" s="21" t="s">
        <v>104</v>
      </c>
      <c r="C205" s="21" t="s">
        <v>130</v>
      </c>
      <c r="D205" s="22">
        <v>800</v>
      </c>
      <c r="E205" s="60">
        <v>136.69999999999999</v>
      </c>
      <c r="F205" s="60">
        <v>173</v>
      </c>
      <c r="G205" s="20">
        <v>105.8</v>
      </c>
    </row>
    <row r="206" spans="1:7" ht="105" x14ac:dyDescent="0.25">
      <c r="A206" s="23" t="s">
        <v>131</v>
      </c>
      <c r="B206" s="21" t="s">
        <v>104</v>
      </c>
      <c r="C206" s="21" t="s">
        <v>132</v>
      </c>
      <c r="D206" s="22"/>
      <c r="E206" s="59">
        <f>SUM(E207)</f>
        <v>68.400000000000006</v>
      </c>
      <c r="F206" s="59">
        <f>SUM(F207)</f>
        <v>86.5</v>
      </c>
      <c r="G206" s="59">
        <f>SUM(G207)</f>
        <v>52.9</v>
      </c>
    </row>
    <row r="207" spans="1:7" x14ac:dyDescent="0.25">
      <c r="A207" s="23" t="s">
        <v>22</v>
      </c>
      <c r="B207" s="21" t="s">
        <v>104</v>
      </c>
      <c r="C207" s="21" t="s">
        <v>132</v>
      </c>
      <c r="D207" s="22">
        <v>800</v>
      </c>
      <c r="E207" s="60">
        <v>68.400000000000006</v>
      </c>
      <c r="F207" s="60">
        <v>86.5</v>
      </c>
      <c r="G207" s="20">
        <v>52.9</v>
      </c>
    </row>
    <row r="208" spans="1:7" ht="90" x14ac:dyDescent="0.25">
      <c r="A208" s="23" t="s">
        <v>133</v>
      </c>
      <c r="B208" s="21" t="s">
        <v>104</v>
      </c>
      <c r="C208" s="21" t="s">
        <v>134</v>
      </c>
      <c r="D208" s="22"/>
      <c r="E208" s="59">
        <f>SUM(E209)</f>
        <v>68.400000000000006</v>
      </c>
      <c r="F208" s="59">
        <f>SUM(F209)</f>
        <v>86.5</v>
      </c>
      <c r="G208" s="59">
        <f>SUM(G209)</f>
        <v>52.9</v>
      </c>
    </row>
    <row r="209" spans="1:7" x14ac:dyDescent="0.25">
      <c r="A209" s="23" t="s">
        <v>22</v>
      </c>
      <c r="B209" s="21" t="s">
        <v>104</v>
      </c>
      <c r="C209" s="21" t="s">
        <v>134</v>
      </c>
      <c r="D209" s="22">
        <v>800</v>
      </c>
      <c r="E209" s="60">
        <v>68.400000000000006</v>
      </c>
      <c r="F209" s="60">
        <v>86.5</v>
      </c>
      <c r="G209" s="20">
        <v>52.9</v>
      </c>
    </row>
    <row r="210" spans="1:7" ht="30" x14ac:dyDescent="0.25">
      <c r="A210" s="23" t="s">
        <v>135</v>
      </c>
      <c r="B210" s="21" t="s">
        <v>104</v>
      </c>
      <c r="C210" s="21" t="s">
        <v>136</v>
      </c>
      <c r="D210" s="22"/>
      <c r="E210" s="59">
        <f>E211</f>
        <v>136.69999999999999</v>
      </c>
      <c r="F210" s="59">
        <f>F211</f>
        <v>173</v>
      </c>
      <c r="G210" s="59">
        <f>G211</f>
        <v>105.8</v>
      </c>
    </row>
    <row r="211" spans="1:7" ht="30" x14ac:dyDescent="0.25">
      <c r="A211" s="26" t="s">
        <v>137</v>
      </c>
      <c r="B211" s="21" t="s">
        <v>104</v>
      </c>
      <c r="C211" s="21" t="s">
        <v>138</v>
      </c>
      <c r="D211" s="22"/>
      <c r="E211" s="59">
        <f>SUM(E212)</f>
        <v>136.69999999999999</v>
      </c>
      <c r="F211" s="59">
        <f>SUM(F212)</f>
        <v>173</v>
      </c>
      <c r="G211" s="59">
        <f>SUM(G212)</f>
        <v>105.8</v>
      </c>
    </row>
    <row r="212" spans="1:7" ht="30" x14ac:dyDescent="0.25">
      <c r="A212" s="23" t="s">
        <v>58</v>
      </c>
      <c r="B212" s="21" t="s">
        <v>104</v>
      </c>
      <c r="C212" s="21" t="s">
        <v>138</v>
      </c>
      <c r="D212" s="22">
        <v>600</v>
      </c>
      <c r="E212" s="60">
        <v>136.69999999999999</v>
      </c>
      <c r="F212" s="60">
        <v>173</v>
      </c>
      <c r="G212" s="20">
        <v>105.8</v>
      </c>
    </row>
    <row r="213" spans="1:7" ht="50.25" customHeight="1" x14ac:dyDescent="0.25">
      <c r="A213" s="79" t="s">
        <v>546</v>
      </c>
      <c r="B213" s="21" t="s">
        <v>104</v>
      </c>
      <c r="C213" s="81" t="s">
        <v>105</v>
      </c>
      <c r="D213" s="88"/>
      <c r="E213" s="59">
        <f>SUM(E214+E217)</f>
        <v>8657.5999999999985</v>
      </c>
      <c r="F213" s="59">
        <f>SUM(F214+F217)</f>
        <v>9888.2000000000007</v>
      </c>
      <c r="G213" s="59">
        <f>SUM(G214+G217)</f>
        <v>8831</v>
      </c>
    </row>
    <row r="214" spans="1:7" ht="30" x14ac:dyDescent="0.25">
      <c r="A214" s="80" t="s">
        <v>106</v>
      </c>
      <c r="B214" s="21" t="s">
        <v>104</v>
      </c>
      <c r="C214" s="81" t="s">
        <v>107</v>
      </c>
      <c r="D214" s="88"/>
      <c r="E214" s="59">
        <f>SUM(E215)</f>
        <v>382.8</v>
      </c>
      <c r="F214" s="59">
        <f>SUM(F215)</f>
        <v>484.4</v>
      </c>
      <c r="G214" s="59">
        <f>SUM(G215)</f>
        <v>296.2</v>
      </c>
    </row>
    <row r="215" spans="1:7" ht="45" x14ac:dyDescent="0.25">
      <c r="A215" s="80" t="s">
        <v>108</v>
      </c>
      <c r="B215" s="21" t="s">
        <v>104</v>
      </c>
      <c r="C215" s="81" t="s">
        <v>109</v>
      </c>
      <c r="D215" s="88"/>
      <c r="E215" s="59">
        <f t="shared" ref="E215:G215" si="34">SUM(E216)</f>
        <v>382.8</v>
      </c>
      <c r="F215" s="59">
        <f t="shared" si="34"/>
        <v>484.4</v>
      </c>
      <c r="G215" s="59">
        <f t="shared" si="34"/>
        <v>296.2</v>
      </c>
    </row>
    <row r="216" spans="1:7" ht="30" x14ac:dyDescent="0.25">
      <c r="A216" s="1" t="s">
        <v>21</v>
      </c>
      <c r="B216" s="21" t="s">
        <v>104</v>
      </c>
      <c r="C216" s="81" t="s">
        <v>109</v>
      </c>
      <c r="D216" s="88">
        <v>200</v>
      </c>
      <c r="E216" s="60">
        <v>382.8</v>
      </c>
      <c r="F216" s="60">
        <v>484.4</v>
      </c>
      <c r="G216" s="20">
        <v>296.2</v>
      </c>
    </row>
    <row r="217" spans="1:7" ht="30" x14ac:dyDescent="0.25">
      <c r="A217" s="82" t="s">
        <v>110</v>
      </c>
      <c r="B217" s="21" t="s">
        <v>104</v>
      </c>
      <c r="C217" s="81" t="s">
        <v>111</v>
      </c>
      <c r="D217" s="88"/>
      <c r="E217" s="59">
        <f>SUM(E220)+E218</f>
        <v>8274.7999999999993</v>
      </c>
      <c r="F217" s="59">
        <f>SUM(F220)+F218</f>
        <v>9403.8000000000011</v>
      </c>
      <c r="G217" s="59">
        <f>SUM(G220)+G218</f>
        <v>8534.7999999999993</v>
      </c>
    </row>
    <row r="218" spans="1:7" ht="45" x14ac:dyDescent="0.25">
      <c r="A218" s="82" t="s">
        <v>112</v>
      </c>
      <c r="B218" s="21" t="s">
        <v>104</v>
      </c>
      <c r="C218" s="81" t="s">
        <v>113</v>
      </c>
      <c r="D218" s="88"/>
      <c r="E218" s="59">
        <f>E219</f>
        <v>91.5</v>
      </c>
      <c r="F218" s="59">
        <f>F219</f>
        <v>115.7</v>
      </c>
      <c r="G218" s="59">
        <f>G219</f>
        <v>70.8</v>
      </c>
    </row>
    <row r="219" spans="1:7" ht="30" x14ac:dyDescent="0.25">
      <c r="A219" s="1" t="s">
        <v>21</v>
      </c>
      <c r="B219" s="21" t="s">
        <v>104</v>
      </c>
      <c r="C219" s="81" t="s">
        <v>113</v>
      </c>
      <c r="D219" s="88">
        <v>200</v>
      </c>
      <c r="E219" s="60">
        <v>91.5</v>
      </c>
      <c r="F219" s="60">
        <v>115.7</v>
      </c>
      <c r="G219" s="20">
        <v>70.8</v>
      </c>
    </row>
    <row r="220" spans="1:7" ht="60" x14ac:dyDescent="0.25">
      <c r="A220" s="82" t="s">
        <v>114</v>
      </c>
      <c r="B220" s="21" t="s">
        <v>104</v>
      </c>
      <c r="C220" s="21" t="s">
        <v>115</v>
      </c>
      <c r="D220" s="22"/>
      <c r="E220" s="59">
        <f>SUM(E221)</f>
        <v>8183.3</v>
      </c>
      <c r="F220" s="59">
        <f>SUM(F221)</f>
        <v>9288.1</v>
      </c>
      <c r="G220" s="59">
        <f>SUM(G221)</f>
        <v>8464</v>
      </c>
    </row>
    <row r="221" spans="1:7" ht="30" x14ac:dyDescent="0.25">
      <c r="A221" s="1" t="s">
        <v>21</v>
      </c>
      <c r="B221" s="21" t="s">
        <v>104</v>
      </c>
      <c r="C221" s="21" t="s">
        <v>115</v>
      </c>
      <c r="D221" s="22">
        <v>200</v>
      </c>
      <c r="E221" s="60">
        <v>8183.3</v>
      </c>
      <c r="F221" s="60">
        <v>9288.1</v>
      </c>
      <c r="G221" s="20">
        <v>8464</v>
      </c>
    </row>
    <row r="222" spans="1:7" x14ac:dyDescent="0.25">
      <c r="A222" s="85" t="s">
        <v>139</v>
      </c>
      <c r="B222" s="24" t="s">
        <v>140</v>
      </c>
      <c r="C222" s="24"/>
      <c r="D222" s="25"/>
      <c r="E222" s="12">
        <f>E223+E254+E284+E322</f>
        <v>413637.69999999995</v>
      </c>
      <c r="F222" s="12">
        <f>F223+F254+F284+F322</f>
        <v>395566.30000000005</v>
      </c>
      <c r="G222" s="12">
        <f>G223+G254+G284+G322</f>
        <v>326706</v>
      </c>
    </row>
    <row r="223" spans="1:7" x14ac:dyDescent="0.25">
      <c r="A223" s="85" t="s">
        <v>141</v>
      </c>
      <c r="B223" s="24" t="s">
        <v>142</v>
      </c>
      <c r="C223" s="24"/>
      <c r="D223" s="25"/>
      <c r="E223" s="12">
        <f>SUM(E236)+E224+E227</f>
        <v>27413.599999999999</v>
      </c>
      <c r="F223" s="12">
        <f>SUM(F236)+F224+F227</f>
        <v>32520.899999999998</v>
      </c>
      <c r="G223" s="12">
        <f>SUM(G236)+G224+G227</f>
        <v>25427.399999999998</v>
      </c>
    </row>
    <row r="224" spans="1:7" x14ac:dyDescent="0.25">
      <c r="A224" s="97" t="s">
        <v>10</v>
      </c>
      <c r="B224" s="21" t="s">
        <v>142</v>
      </c>
      <c r="C224" s="21" t="s">
        <v>11</v>
      </c>
      <c r="D224" s="22"/>
      <c r="E224" s="59">
        <f>SUM(E225)</f>
        <v>1800</v>
      </c>
      <c r="F224" s="59">
        <f t="shared" ref="F224:G224" si="35">SUM(F225)</f>
        <v>1800</v>
      </c>
      <c r="G224" s="59">
        <f t="shared" si="35"/>
        <v>1800</v>
      </c>
    </row>
    <row r="225" spans="1:7" ht="30" x14ac:dyDescent="0.25">
      <c r="A225" s="97" t="s">
        <v>400</v>
      </c>
      <c r="B225" s="21" t="s">
        <v>142</v>
      </c>
      <c r="C225" s="21" t="s">
        <v>401</v>
      </c>
      <c r="D225" s="22"/>
      <c r="E225" s="59">
        <f t="shared" ref="E225:G225" si="36">SUM(E226)</f>
        <v>1800</v>
      </c>
      <c r="F225" s="59">
        <f t="shared" si="36"/>
        <v>1800</v>
      </c>
      <c r="G225" s="59">
        <f t="shared" si="36"/>
        <v>1800</v>
      </c>
    </row>
    <row r="226" spans="1:7" ht="30" x14ac:dyDescent="0.25">
      <c r="A226" s="23" t="s">
        <v>78</v>
      </c>
      <c r="B226" s="21" t="s">
        <v>142</v>
      </c>
      <c r="C226" s="21" t="s">
        <v>401</v>
      </c>
      <c r="D226" s="22">
        <v>400</v>
      </c>
      <c r="E226" s="20">
        <v>1800</v>
      </c>
      <c r="F226" s="20">
        <v>1800</v>
      </c>
      <c r="G226" s="20">
        <v>1800</v>
      </c>
    </row>
    <row r="227" spans="1:7" ht="30" x14ac:dyDescent="0.25">
      <c r="A227" s="79" t="s">
        <v>538</v>
      </c>
      <c r="B227" s="21" t="s">
        <v>142</v>
      </c>
      <c r="C227" s="81" t="s">
        <v>242</v>
      </c>
      <c r="D227" s="88"/>
      <c r="E227" s="59">
        <f>SUM(E232)+E229</f>
        <v>1361.6</v>
      </c>
      <c r="F227" s="59">
        <f>SUM(F232)+F229</f>
        <v>1290.5999999999999</v>
      </c>
      <c r="G227" s="59">
        <f>SUM(G232)+G229</f>
        <v>789.3</v>
      </c>
    </row>
    <row r="228" spans="1:7" ht="30" x14ac:dyDescent="0.25">
      <c r="A228" s="80" t="s">
        <v>243</v>
      </c>
      <c r="B228" s="21" t="s">
        <v>142</v>
      </c>
      <c r="C228" s="81" t="s">
        <v>423</v>
      </c>
      <c r="D228" s="88"/>
      <c r="E228" s="59">
        <f>E229</f>
        <v>683.5</v>
      </c>
      <c r="F228" s="59">
        <f>F229</f>
        <v>432.5</v>
      </c>
      <c r="G228" s="59">
        <f>G229</f>
        <v>264.5</v>
      </c>
    </row>
    <row r="229" spans="1:7" ht="30" x14ac:dyDescent="0.25">
      <c r="A229" s="80" t="s">
        <v>424</v>
      </c>
      <c r="B229" s="21" t="s">
        <v>142</v>
      </c>
      <c r="C229" s="81" t="s">
        <v>244</v>
      </c>
      <c r="D229" s="88"/>
      <c r="E229" s="59">
        <f>E230</f>
        <v>683.5</v>
      </c>
      <c r="F229" s="59">
        <f t="shared" ref="F229:G229" si="37">F230</f>
        <v>432.5</v>
      </c>
      <c r="G229" s="59">
        <f t="shared" si="37"/>
        <v>264.5</v>
      </c>
    </row>
    <row r="230" spans="1:7" x14ac:dyDescent="0.25">
      <c r="A230" s="80" t="s">
        <v>245</v>
      </c>
      <c r="B230" s="81" t="s">
        <v>142</v>
      </c>
      <c r="C230" s="81" t="s">
        <v>246</v>
      </c>
      <c r="D230" s="88"/>
      <c r="E230" s="20">
        <f>E231</f>
        <v>683.5</v>
      </c>
      <c r="F230" s="20">
        <f t="shared" ref="F230:G230" si="38">F231</f>
        <v>432.5</v>
      </c>
      <c r="G230" s="20">
        <f t="shared" si="38"/>
        <v>264.5</v>
      </c>
    </row>
    <row r="231" spans="1:7" ht="30" x14ac:dyDescent="0.25">
      <c r="A231" s="1" t="s">
        <v>21</v>
      </c>
      <c r="B231" s="81" t="s">
        <v>142</v>
      </c>
      <c r="C231" s="81" t="s">
        <v>246</v>
      </c>
      <c r="D231" s="88">
        <v>200</v>
      </c>
      <c r="E231" s="60">
        <v>683.5</v>
      </c>
      <c r="F231" s="60">
        <v>432.5</v>
      </c>
      <c r="G231" s="20">
        <v>264.5</v>
      </c>
    </row>
    <row r="232" spans="1:7" ht="45" x14ac:dyDescent="0.25">
      <c r="A232" s="79" t="s">
        <v>539</v>
      </c>
      <c r="B232" s="21" t="s">
        <v>142</v>
      </c>
      <c r="C232" s="21" t="s">
        <v>402</v>
      </c>
      <c r="D232" s="22"/>
      <c r="E232" s="59">
        <f>SUM(E233)</f>
        <v>678.1</v>
      </c>
      <c r="F232" s="59">
        <f t="shared" ref="F232:G234" si="39">SUM(F233)</f>
        <v>858.1</v>
      </c>
      <c r="G232" s="59">
        <f t="shared" si="39"/>
        <v>524.79999999999995</v>
      </c>
    </row>
    <row r="233" spans="1:7" ht="45" x14ac:dyDescent="0.25">
      <c r="A233" s="80" t="s">
        <v>403</v>
      </c>
      <c r="B233" s="21" t="s">
        <v>142</v>
      </c>
      <c r="C233" s="21" t="s">
        <v>404</v>
      </c>
      <c r="D233" s="22"/>
      <c r="E233" s="59">
        <f>SUM(E234)</f>
        <v>678.1</v>
      </c>
      <c r="F233" s="59">
        <f t="shared" si="39"/>
        <v>858.1</v>
      </c>
      <c r="G233" s="59">
        <f t="shared" si="39"/>
        <v>524.79999999999995</v>
      </c>
    </row>
    <row r="234" spans="1:7" x14ac:dyDescent="0.25">
      <c r="A234" s="80" t="s">
        <v>405</v>
      </c>
      <c r="B234" s="21" t="s">
        <v>142</v>
      </c>
      <c r="C234" s="21" t="s">
        <v>406</v>
      </c>
      <c r="D234" s="22"/>
      <c r="E234" s="59">
        <f>SUM(E235)</f>
        <v>678.1</v>
      </c>
      <c r="F234" s="59">
        <f t="shared" si="39"/>
        <v>858.1</v>
      </c>
      <c r="G234" s="59">
        <f t="shared" si="39"/>
        <v>524.79999999999995</v>
      </c>
    </row>
    <row r="235" spans="1:7" ht="30" x14ac:dyDescent="0.25">
      <c r="A235" s="82" t="s">
        <v>21</v>
      </c>
      <c r="B235" s="21" t="s">
        <v>142</v>
      </c>
      <c r="C235" s="21" t="s">
        <v>406</v>
      </c>
      <c r="D235" s="22">
        <v>200</v>
      </c>
      <c r="E235" s="20">
        <f>336.3+341.8</f>
        <v>678.1</v>
      </c>
      <c r="F235" s="20">
        <f>425.6+432.5</f>
        <v>858.1</v>
      </c>
      <c r="G235" s="20">
        <f>260.3+264.5</f>
        <v>524.79999999999995</v>
      </c>
    </row>
    <row r="236" spans="1:7" ht="60" x14ac:dyDescent="0.25">
      <c r="A236" s="79" t="s">
        <v>540</v>
      </c>
      <c r="B236" s="21" t="s">
        <v>142</v>
      </c>
      <c r="C236" s="21" t="s">
        <v>98</v>
      </c>
      <c r="D236" s="22"/>
      <c r="E236" s="59">
        <f>E237+E248</f>
        <v>24252</v>
      </c>
      <c r="F236" s="59">
        <f>F237+F248</f>
        <v>29430.3</v>
      </c>
      <c r="G236" s="59">
        <f>G237+G248</f>
        <v>22838.1</v>
      </c>
    </row>
    <row r="237" spans="1:7" ht="45" x14ac:dyDescent="0.25">
      <c r="A237" s="80" t="s">
        <v>143</v>
      </c>
      <c r="B237" s="21" t="s">
        <v>142</v>
      </c>
      <c r="C237" s="21" t="s">
        <v>144</v>
      </c>
      <c r="D237" s="22"/>
      <c r="E237" s="59">
        <f>E238+E243</f>
        <v>11056.1</v>
      </c>
      <c r="F237" s="59">
        <f>F238+F243</f>
        <v>15916.9</v>
      </c>
      <c r="G237" s="59">
        <f>G238+G243</f>
        <v>9912.5999999999985</v>
      </c>
    </row>
    <row r="238" spans="1:7" ht="30" x14ac:dyDescent="0.25">
      <c r="A238" s="89" t="s">
        <v>247</v>
      </c>
      <c r="B238" s="21" t="s">
        <v>142</v>
      </c>
      <c r="C238" s="21" t="s">
        <v>248</v>
      </c>
      <c r="D238" s="22"/>
      <c r="E238" s="59">
        <f>E241</f>
        <v>10280.700000000001</v>
      </c>
      <c r="F238" s="59">
        <f t="shared" ref="F238:G238" si="40">F241</f>
        <v>13781.4</v>
      </c>
      <c r="G238" s="59">
        <f t="shared" si="40"/>
        <v>8906.7999999999993</v>
      </c>
    </row>
    <row r="239" spans="1:7" ht="45" x14ac:dyDescent="0.25">
      <c r="A239" s="80" t="s">
        <v>249</v>
      </c>
      <c r="B239" s="21" t="s">
        <v>142</v>
      </c>
      <c r="C239" s="21" t="s">
        <v>250</v>
      </c>
      <c r="D239" s="22"/>
      <c r="E239" s="59">
        <f>SUM(E240)</f>
        <v>0</v>
      </c>
      <c r="F239" s="59">
        <f>SUM(F240)</f>
        <v>0</v>
      </c>
      <c r="G239" s="59">
        <f>SUM(G240)</f>
        <v>0</v>
      </c>
    </row>
    <row r="240" spans="1:7" x14ac:dyDescent="0.25">
      <c r="A240" s="82" t="s">
        <v>22</v>
      </c>
      <c r="B240" s="21" t="s">
        <v>142</v>
      </c>
      <c r="C240" s="21" t="s">
        <v>250</v>
      </c>
      <c r="D240" s="22">
        <v>800</v>
      </c>
      <c r="E240" s="60">
        <f>10280.7-10280.7</f>
        <v>0</v>
      </c>
      <c r="F240" s="60">
        <f>13781.4-13781.4</f>
        <v>0</v>
      </c>
      <c r="G240" s="20">
        <f>8906.8-8906.8</f>
        <v>0</v>
      </c>
    </row>
    <row r="241" spans="1:7" ht="45" x14ac:dyDescent="0.25">
      <c r="A241" s="79" t="s">
        <v>527</v>
      </c>
      <c r="B241" s="91" t="s">
        <v>142</v>
      </c>
      <c r="C241" s="91" t="s">
        <v>528</v>
      </c>
      <c r="D241" s="92"/>
      <c r="E241" s="60">
        <f>E242</f>
        <v>10280.700000000001</v>
      </c>
      <c r="F241" s="60">
        <f t="shared" ref="F241:G241" si="41">F242</f>
        <v>13781.4</v>
      </c>
      <c r="G241" s="60">
        <f t="shared" si="41"/>
        <v>8906.7999999999993</v>
      </c>
    </row>
    <row r="242" spans="1:7" x14ac:dyDescent="0.25">
      <c r="A242" s="87" t="s">
        <v>22</v>
      </c>
      <c r="B242" s="91" t="s">
        <v>142</v>
      </c>
      <c r="C242" s="91" t="s">
        <v>528</v>
      </c>
      <c r="D242" s="92">
        <v>800</v>
      </c>
      <c r="E242" s="60">
        <v>10280.700000000001</v>
      </c>
      <c r="F242" s="60">
        <v>13781.4</v>
      </c>
      <c r="G242" s="20">
        <v>8906.7999999999993</v>
      </c>
    </row>
    <row r="243" spans="1:7" ht="45" x14ac:dyDescent="0.25">
      <c r="A243" s="80" t="s">
        <v>145</v>
      </c>
      <c r="B243" s="81" t="s">
        <v>142</v>
      </c>
      <c r="C243" s="81" t="s">
        <v>146</v>
      </c>
      <c r="D243" s="88"/>
      <c r="E243" s="20">
        <f>E244+E246</f>
        <v>775.4</v>
      </c>
      <c r="F243" s="20">
        <f>F244+F246</f>
        <v>2135.5</v>
      </c>
      <c r="G243" s="20">
        <f>G244+G246</f>
        <v>1005.8</v>
      </c>
    </row>
    <row r="244" spans="1:7" ht="45" x14ac:dyDescent="0.25">
      <c r="A244" s="82" t="s">
        <v>147</v>
      </c>
      <c r="B244" s="81" t="s">
        <v>142</v>
      </c>
      <c r="C244" s="81" t="s">
        <v>148</v>
      </c>
      <c r="D244" s="88"/>
      <c r="E244" s="20">
        <f>E245</f>
        <v>179.9</v>
      </c>
      <c r="F244" s="20">
        <f>F245</f>
        <v>227.7</v>
      </c>
      <c r="G244" s="20">
        <f>G245</f>
        <v>139.19999999999999</v>
      </c>
    </row>
    <row r="245" spans="1:7" ht="30" x14ac:dyDescent="0.25">
      <c r="A245" s="1" t="s">
        <v>21</v>
      </c>
      <c r="B245" s="81" t="s">
        <v>142</v>
      </c>
      <c r="C245" s="81" t="s">
        <v>148</v>
      </c>
      <c r="D245" s="88">
        <v>200</v>
      </c>
      <c r="E245" s="60">
        <v>179.9</v>
      </c>
      <c r="F245" s="60">
        <v>227.7</v>
      </c>
      <c r="G245" s="20">
        <v>139.19999999999999</v>
      </c>
    </row>
    <row r="246" spans="1:7" ht="30" x14ac:dyDescent="0.25">
      <c r="A246" s="82" t="s">
        <v>251</v>
      </c>
      <c r="B246" s="81" t="s">
        <v>142</v>
      </c>
      <c r="C246" s="81" t="s">
        <v>252</v>
      </c>
      <c r="D246" s="88"/>
      <c r="E246" s="20">
        <f>E247</f>
        <v>595.5</v>
      </c>
      <c r="F246" s="20">
        <f>F247</f>
        <v>1907.8</v>
      </c>
      <c r="G246" s="20">
        <f>G247</f>
        <v>866.6</v>
      </c>
    </row>
    <row r="247" spans="1:7" ht="30" x14ac:dyDescent="0.25">
      <c r="A247" s="1" t="s">
        <v>21</v>
      </c>
      <c r="B247" s="81" t="s">
        <v>142</v>
      </c>
      <c r="C247" s="81" t="s">
        <v>252</v>
      </c>
      <c r="D247" s="88">
        <v>200</v>
      </c>
      <c r="E247" s="60">
        <v>595.5</v>
      </c>
      <c r="F247" s="60">
        <v>1907.8</v>
      </c>
      <c r="G247" s="20">
        <v>866.6</v>
      </c>
    </row>
    <row r="248" spans="1:7" ht="30" x14ac:dyDescent="0.25">
      <c r="A248" s="23" t="s">
        <v>149</v>
      </c>
      <c r="B248" s="21" t="s">
        <v>142</v>
      </c>
      <c r="C248" s="21" t="s">
        <v>150</v>
      </c>
      <c r="D248" s="22"/>
      <c r="E248" s="59">
        <f>E249</f>
        <v>13195.9</v>
      </c>
      <c r="F248" s="59">
        <f>F249</f>
        <v>13513.4</v>
      </c>
      <c r="G248" s="59">
        <f>G249</f>
        <v>12925.5</v>
      </c>
    </row>
    <row r="249" spans="1:7" ht="30" x14ac:dyDescent="0.25">
      <c r="A249" s="23" t="s">
        <v>151</v>
      </c>
      <c r="B249" s="21" t="s">
        <v>142</v>
      </c>
      <c r="C249" s="21" t="s">
        <v>152</v>
      </c>
      <c r="D249" s="22"/>
      <c r="E249" s="59">
        <f>E250+E252</f>
        <v>13195.9</v>
      </c>
      <c r="F249" s="59">
        <f>F250+F252</f>
        <v>13513.4</v>
      </c>
      <c r="G249" s="59">
        <f>G250+G252</f>
        <v>12925.5</v>
      </c>
    </row>
    <row r="250" spans="1:7" x14ac:dyDescent="0.25">
      <c r="A250" s="23" t="s">
        <v>153</v>
      </c>
      <c r="B250" s="21" t="s">
        <v>142</v>
      </c>
      <c r="C250" s="21" t="s">
        <v>154</v>
      </c>
      <c r="D250" s="22"/>
      <c r="E250" s="59">
        <f>SUM(E251)</f>
        <v>1195.9000000000001</v>
      </c>
      <c r="F250" s="59">
        <f>SUM(F251)</f>
        <v>1513.4</v>
      </c>
      <c r="G250" s="59">
        <f>SUM(G251)</f>
        <v>925.5</v>
      </c>
    </row>
    <row r="251" spans="1:7" ht="30" x14ac:dyDescent="0.25">
      <c r="A251" s="1" t="s">
        <v>21</v>
      </c>
      <c r="B251" s="21" t="s">
        <v>142</v>
      </c>
      <c r="C251" s="21" t="s">
        <v>154</v>
      </c>
      <c r="D251" s="22">
        <v>200</v>
      </c>
      <c r="E251" s="60">
        <v>1195.9000000000001</v>
      </c>
      <c r="F251" s="60">
        <v>1513.4</v>
      </c>
      <c r="G251" s="20">
        <v>925.5</v>
      </c>
    </row>
    <row r="252" spans="1:7" ht="45" x14ac:dyDescent="0.25">
      <c r="A252" s="23" t="s">
        <v>407</v>
      </c>
      <c r="B252" s="21" t="s">
        <v>142</v>
      </c>
      <c r="C252" s="21" t="s">
        <v>408</v>
      </c>
      <c r="D252" s="22"/>
      <c r="E252" s="59">
        <f>SUM(E253)</f>
        <v>12000</v>
      </c>
      <c r="F252" s="59">
        <f>SUM(F253)</f>
        <v>12000</v>
      </c>
      <c r="G252" s="59">
        <f>SUM(G253)</f>
        <v>12000</v>
      </c>
    </row>
    <row r="253" spans="1:7" ht="30" x14ac:dyDescent="0.25">
      <c r="A253" s="1" t="s">
        <v>21</v>
      </c>
      <c r="B253" s="21" t="s">
        <v>142</v>
      </c>
      <c r="C253" s="21" t="s">
        <v>408</v>
      </c>
      <c r="D253" s="22">
        <v>200</v>
      </c>
      <c r="E253" s="20">
        <f>8202+3798</f>
        <v>12000</v>
      </c>
      <c r="F253" s="20">
        <v>12000</v>
      </c>
      <c r="G253" s="20">
        <v>12000</v>
      </c>
    </row>
    <row r="254" spans="1:7" x14ac:dyDescent="0.25">
      <c r="A254" s="85" t="s">
        <v>155</v>
      </c>
      <c r="B254" s="24" t="s">
        <v>156</v>
      </c>
      <c r="C254" s="24"/>
      <c r="D254" s="25"/>
      <c r="E254" s="12">
        <f>SUM(E260)+E255</f>
        <v>48098.2</v>
      </c>
      <c r="F254" s="12">
        <f>SUM(F260)+F255</f>
        <v>23396</v>
      </c>
      <c r="G254" s="12">
        <f>SUM(G260)+G255</f>
        <v>18142.300000000003</v>
      </c>
    </row>
    <row r="255" spans="1:7" x14ac:dyDescent="0.25">
      <c r="A255" s="1" t="s">
        <v>10</v>
      </c>
      <c r="B255" s="21" t="s">
        <v>156</v>
      </c>
      <c r="C255" s="16" t="s">
        <v>11</v>
      </c>
      <c r="D255" s="22"/>
      <c r="E255" s="59">
        <f t="shared" ref="E255:G256" si="42">SUM(E256)</f>
        <v>11445.2</v>
      </c>
      <c r="F255" s="59">
        <f t="shared" si="42"/>
        <v>11445.2</v>
      </c>
      <c r="G255" s="59">
        <f t="shared" si="42"/>
        <v>11445.2</v>
      </c>
    </row>
    <row r="256" spans="1:7" x14ac:dyDescent="0.25">
      <c r="A256" s="61" t="s">
        <v>44</v>
      </c>
      <c r="B256" s="81" t="s">
        <v>156</v>
      </c>
      <c r="C256" s="81" t="s">
        <v>45</v>
      </c>
      <c r="D256" s="88"/>
      <c r="E256" s="59">
        <f t="shared" si="42"/>
        <v>11445.2</v>
      </c>
      <c r="F256" s="59">
        <f t="shared" si="42"/>
        <v>11445.2</v>
      </c>
      <c r="G256" s="59">
        <f t="shared" si="42"/>
        <v>11445.2</v>
      </c>
    </row>
    <row r="257" spans="1:7" ht="135" x14ac:dyDescent="0.25">
      <c r="A257" s="87" t="s">
        <v>559</v>
      </c>
      <c r="B257" s="81" t="s">
        <v>156</v>
      </c>
      <c r="C257" s="81" t="s">
        <v>253</v>
      </c>
      <c r="D257" s="88"/>
      <c r="E257" s="59">
        <f>E258+E259</f>
        <v>11445.2</v>
      </c>
      <c r="F257" s="59">
        <f>F258+F259</f>
        <v>11445.2</v>
      </c>
      <c r="G257" s="59">
        <f>G258+G259</f>
        <v>11445.2</v>
      </c>
    </row>
    <row r="258" spans="1:7" ht="30" x14ac:dyDescent="0.25">
      <c r="A258" s="1" t="s">
        <v>21</v>
      </c>
      <c r="B258" s="21" t="s">
        <v>156</v>
      </c>
      <c r="C258" s="21" t="s">
        <v>253</v>
      </c>
      <c r="D258" s="22">
        <v>200</v>
      </c>
      <c r="E258" s="60">
        <v>41.7</v>
      </c>
      <c r="F258" s="20">
        <v>41.7</v>
      </c>
      <c r="G258" s="20">
        <v>41.7</v>
      </c>
    </row>
    <row r="259" spans="1:7" x14ac:dyDescent="0.25">
      <c r="A259" s="82" t="s">
        <v>22</v>
      </c>
      <c r="B259" s="81" t="s">
        <v>156</v>
      </c>
      <c r="C259" s="81" t="s">
        <v>253</v>
      </c>
      <c r="D259" s="88">
        <v>800</v>
      </c>
      <c r="E259" s="60">
        <v>11403.5</v>
      </c>
      <c r="F259" s="20">
        <v>11403.5</v>
      </c>
      <c r="G259" s="20">
        <v>11403.5</v>
      </c>
    </row>
    <row r="260" spans="1:7" ht="60" x14ac:dyDescent="0.25">
      <c r="A260" s="98" t="s">
        <v>547</v>
      </c>
      <c r="B260" s="21" t="s">
        <v>156</v>
      </c>
      <c r="C260" s="21" t="s">
        <v>98</v>
      </c>
      <c r="D260" s="22"/>
      <c r="E260" s="59">
        <f>SUM(E261)</f>
        <v>36653</v>
      </c>
      <c r="F260" s="59">
        <f>SUM(F261)</f>
        <v>11950.8</v>
      </c>
      <c r="G260" s="59">
        <f>SUM(G261)</f>
        <v>6697.1</v>
      </c>
    </row>
    <row r="261" spans="1:7" ht="45" x14ac:dyDescent="0.25">
      <c r="A261" s="99" t="s">
        <v>143</v>
      </c>
      <c r="B261" s="21" t="s">
        <v>156</v>
      </c>
      <c r="C261" s="21" t="s">
        <v>144</v>
      </c>
      <c r="D261" s="22"/>
      <c r="E261" s="59">
        <f>SUM(E262)+E279</f>
        <v>36653</v>
      </c>
      <c r="F261" s="59">
        <f>SUM(F262)+F279</f>
        <v>11950.8</v>
      </c>
      <c r="G261" s="59">
        <f>SUM(G262)+G279</f>
        <v>6697.1</v>
      </c>
    </row>
    <row r="262" spans="1:7" ht="30" x14ac:dyDescent="0.25">
      <c r="A262" s="99" t="s">
        <v>157</v>
      </c>
      <c r="B262" s="21" t="s">
        <v>156</v>
      </c>
      <c r="C262" s="21" t="s">
        <v>158</v>
      </c>
      <c r="D262" s="22"/>
      <c r="E262" s="59">
        <f>E264+E266+E268+E270+E272+E274+E276+E278</f>
        <v>30050.5</v>
      </c>
      <c r="F262" s="59">
        <f t="shared" ref="F262:G262" si="43">F264+F266+F268+F270+F272+F274+F276+F278</f>
        <v>3595</v>
      </c>
      <c r="G262" s="59">
        <f t="shared" si="43"/>
        <v>1587</v>
      </c>
    </row>
    <row r="263" spans="1:7" ht="30" x14ac:dyDescent="0.25">
      <c r="A263" s="100" t="s">
        <v>445</v>
      </c>
      <c r="B263" s="91" t="s">
        <v>156</v>
      </c>
      <c r="C263" s="91" t="s">
        <v>446</v>
      </c>
      <c r="D263" s="92"/>
      <c r="E263" s="59">
        <f>SUM(E264)</f>
        <v>2050.5</v>
      </c>
      <c r="F263" s="59">
        <f>SUM(F264)</f>
        <v>2595</v>
      </c>
      <c r="G263" s="59">
        <f>SUM(G264)</f>
        <v>1587</v>
      </c>
    </row>
    <row r="264" spans="1:7" ht="30" x14ac:dyDescent="0.25">
      <c r="A264" s="1" t="s">
        <v>21</v>
      </c>
      <c r="B264" s="91" t="s">
        <v>156</v>
      </c>
      <c r="C264" s="91" t="s">
        <v>446</v>
      </c>
      <c r="D264" s="92">
        <v>200</v>
      </c>
      <c r="E264" s="60">
        <v>2050.5</v>
      </c>
      <c r="F264" s="60">
        <v>2595</v>
      </c>
      <c r="G264" s="20">
        <v>1587</v>
      </c>
    </row>
    <row r="265" spans="1:7" x14ac:dyDescent="0.25">
      <c r="A265" s="98" t="s">
        <v>502</v>
      </c>
      <c r="B265" s="91" t="s">
        <v>156</v>
      </c>
      <c r="C265" s="91" t="s">
        <v>503</v>
      </c>
      <c r="D265" s="92"/>
      <c r="E265" s="60">
        <f>SUM(E266)</f>
        <v>500</v>
      </c>
      <c r="F265" s="60">
        <f t="shared" ref="F265:G265" si="44">SUM(F266)</f>
        <v>500</v>
      </c>
      <c r="G265" s="60">
        <f t="shared" si="44"/>
        <v>0</v>
      </c>
    </row>
    <row r="266" spans="1:7" ht="30" x14ac:dyDescent="0.25">
      <c r="A266" s="87" t="s">
        <v>78</v>
      </c>
      <c r="B266" s="91" t="s">
        <v>156</v>
      </c>
      <c r="C266" s="91" t="s">
        <v>503</v>
      </c>
      <c r="D266" s="92">
        <v>400</v>
      </c>
      <c r="E266" s="60">
        <v>500</v>
      </c>
      <c r="F266" s="60">
        <v>500</v>
      </c>
      <c r="G266" s="20"/>
    </row>
    <row r="267" spans="1:7" ht="30" x14ac:dyDescent="0.25">
      <c r="A267" s="82" t="s">
        <v>430</v>
      </c>
      <c r="B267" s="81" t="s">
        <v>156</v>
      </c>
      <c r="C267" s="81" t="s">
        <v>159</v>
      </c>
      <c r="D267" s="88"/>
      <c r="E267" s="20">
        <f>E268</f>
        <v>25000</v>
      </c>
      <c r="F267" s="20">
        <f>F268</f>
        <v>0</v>
      </c>
      <c r="G267" s="20">
        <f>G268</f>
        <v>0</v>
      </c>
    </row>
    <row r="268" spans="1:7" ht="30" x14ac:dyDescent="0.25">
      <c r="A268" s="82" t="s">
        <v>78</v>
      </c>
      <c r="B268" s="81" t="s">
        <v>156</v>
      </c>
      <c r="C268" s="81" t="s">
        <v>159</v>
      </c>
      <c r="D268" s="88">
        <v>400</v>
      </c>
      <c r="E268" s="60">
        <v>25000</v>
      </c>
      <c r="F268" s="60"/>
      <c r="G268" s="20"/>
    </row>
    <row r="269" spans="1:7" ht="30" x14ac:dyDescent="0.25">
      <c r="A269" s="26" t="s">
        <v>504</v>
      </c>
      <c r="B269" s="21" t="s">
        <v>156</v>
      </c>
      <c r="C269" s="21" t="s">
        <v>505</v>
      </c>
      <c r="D269" s="22"/>
      <c r="E269" s="60">
        <f>SUM(E270)</f>
        <v>500</v>
      </c>
      <c r="F269" s="60">
        <f t="shared" ref="F269:G269" si="45">SUM(F270)</f>
        <v>0</v>
      </c>
      <c r="G269" s="60">
        <f t="shared" si="45"/>
        <v>0</v>
      </c>
    </row>
    <row r="270" spans="1:7" ht="30" x14ac:dyDescent="0.25">
      <c r="A270" s="26" t="s">
        <v>78</v>
      </c>
      <c r="B270" s="21" t="s">
        <v>156</v>
      </c>
      <c r="C270" s="21" t="s">
        <v>505</v>
      </c>
      <c r="D270" s="22">
        <v>400</v>
      </c>
      <c r="E270" s="60">
        <v>500</v>
      </c>
      <c r="F270" s="60"/>
      <c r="G270" s="20"/>
    </row>
    <row r="271" spans="1:7" ht="30" x14ac:dyDescent="0.25">
      <c r="A271" s="101" t="s">
        <v>557</v>
      </c>
      <c r="B271" s="21" t="s">
        <v>156</v>
      </c>
      <c r="C271" s="21" t="s">
        <v>457</v>
      </c>
      <c r="D271" s="22"/>
      <c r="E271" s="60">
        <f>SUM(E272)</f>
        <v>500</v>
      </c>
      <c r="F271" s="60">
        <f t="shared" ref="F271:G271" si="46">SUM(F272)</f>
        <v>500</v>
      </c>
      <c r="G271" s="60">
        <f t="shared" si="46"/>
        <v>0</v>
      </c>
    </row>
    <row r="272" spans="1:7" ht="30" x14ac:dyDescent="0.25">
      <c r="A272" s="26" t="s">
        <v>78</v>
      </c>
      <c r="B272" s="21" t="s">
        <v>156</v>
      </c>
      <c r="C272" s="21" t="s">
        <v>457</v>
      </c>
      <c r="D272" s="22">
        <v>400</v>
      </c>
      <c r="E272" s="60">
        <v>500</v>
      </c>
      <c r="F272" s="60">
        <v>500</v>
      </c>
      <c r="G272" s="20"/>
    </row>
    <row r="273" spans="1:7" ht="30" x14ac:dyDescent="0.25">
      <c r="A273" s="26" t="s">
        <v>506</v>
      </c>
      <c r="B273" s="21" t="s">
        <v>156</v>
      </c>
      <c r="C273" s="21" t="s">
        <v>509</v>
      </c>
      <c r="D273" s="22"/>
      <c r="E273" s="60">
        <f>SUM(E274)</f>
        <v>500</v>
      </c>
      <c r="F273" s="60">
        <f t="shared" ref="F273:G273" si="47">SUM(F274)</f>
        <v>0</v>
      </c>
      <c r="G273" s="60">
        <f t="shared" si="47"/>
        <v>0</v>
      </c>
    </row>
    <row r="274" spans="1:7" ht="30" x14ac:dyDescent="0.25">
      <c r="A274" s="26" t="s">
        <v>78</v>
      </c>
      <c r="B274" s="21" t="s">
        <v>156</v>
      </c>
      <c r="C274" s="21" t="s">
        <v>509</v>
      </c>
      <c r="D274" s="22">
        <v>400</v>
      </c>
      <c r="E274" s="60">
        <v>500</v>
      </c>
      <c r="F274" s="60"/>
      <c r="G274" s="20"/>
    </row>
    <row r="275" spans="1:7" ht="35.25" customHeight="1" x14ac:dyDescent="0.25">
      <c r="A275" s="26" t="s">
        <v>507</v>
      </c>
      <c r="B275" s="21" t="s">
        <v>156</v>
      </c>
      <c r="C275" s="21" t="s">
        <v>510</v>
      </c>
      <c r="D275" s="22"/>
      <c r="E275" s="60">
        <f>SUM(E276)</f>
        <v>500</v>
      </c>
      <c r="F275" s="60">
        <f t="shared" ref="F275:G275" si="48">SUM(F276)</f>
        <v>0</v>
      </c>
      <c r="G275" s="60">
        <f t="shared" si="48"/>
        <v>0</v>
      </c>
    </row>
    <row r="276" spans="1:7" ht="30" x14ac:dyDescent="0.25">
      <c r="A276" s="26" t="s">
        <v>78</v>
      </c>
      <c r="B276" s="21" t="s">
        <v>156</v>
      </c>
      <c r="C276" s="21" t="s">
        <v>510</v>
      </c>
      <c r="D276" s="22">
        <v>400</v>
      </c>
      <c r="E276" s="60">
        <v>500</v>
      </c>
      <c r="F276" s="60"/>
      <c r="G276" s="20"/>
    </row>
    <row r="277" spans="1:7" x14ac:dyDescent="0.25">
      <c r="A277" s="26" t="s">
        <v>508</v>
      </c>
      <c r="B277" s="21" t="s">
        <v>156</v>
      </c>
      <c r="C277" s="21" t="s">
        <v>511</v>
      </c>
      <c r="D277" s="22"/>
      <c r="E277" s="60">
        <f>SUM(E278)</f>
        <v>500</v>
      </c>
      <c r="F277" s="60">
        <f t="shared" ref="F277:G277" si="49">SUM(F278)</f>
        <v>0</v>
      </c>
      <c r="G277" s="60">
        <f t="shared" si="49"/>
        <v>0</v>
      </c>
    </row>
    <row r="278" spans="1:7" ht="30" x14ac:dyDescent="0.25">
      <c r="A278" s="66" t="s">
        <v>21</v>
      </c>
      <c r="B278" s="21" t="s">
        <v>156</v>
      </c>
      <c r="C278" s="21" t="s">
        <v>511</v>
      </c>
      <c r="D278" s="22">
        <v>200</v>
      </c>
      <c r="E278" s="60">
        <v>500</v>
      </c>
      <c r="F278" s="60"/>
      <c r="G278" s="20"/>
    </row>
    <row r="279" spans="1:7" ht="30" x14ac:dyDescent="0.25">
      <c r="A279" s="99" t="s">
        <v>247</v>
      </c>
      <c r="B279" s="21" t="s">
        <v>156</v>
      </c>
      <c r="C279" s="21" t="s">
        <v>248</v>
      </c>
      <c r="D279" s="22"/>
      <c r="E279" s="59">
        <f>SUM(E280)+E282</f>
        <v>6602.5</v>
      </c>
      <c r="F279" s="59">
        <f t="shared" ref="F279:G279" si="50">SUM(F280)+F282</f>
        <v>8355.7999999999993</v>
      </c>
      <c r="G279" s="59">
        <f t="shared" si="50"/>
        <v>5110.1000000000004</v>
      </c>
    </row>
    <row r="280" spans="1:7" ht="30" x14ac:dyDescent="0.25">
      <c r="A280" s="97" t="s">
        <v>254</v>
      </c>
      <c r="B280" s="21" t="s">
        <v>156</v>
      </c>
      <c r="C280" s="21" t="s">
        <v>255</v>
      </c>
      <c r="D280" s="22"/>
      <c r="E280" s="59">
        <f t="shared" ref="E280:G282" si="51">SUM(E281)</f>
        <v>0</v>
      </c>
      <c r="F280" s="59">
        <f t="shared" si="51"/>
        <v>0</v>
      </c>
      <c r="G280" s="59">
        <f t="shared" si="51"/>
        <v>0</v>
      </c>
    </row>
    <row r="281" spans="1:7" x14ac:dyDescent="0.25">
      <c r="A281" s="23" t="s">
        <v>22</v>
      </c>
      <c r="B281" s="21" t="s">
        <v>156</v>
      </c>
      <c r="C281" s="21" t="s">
        <v>255</v>
      </c>
      <c r="D281" s="22">
        <v>800</v>
      </c>
      <c r="E281" s="60">
        <f>6602.5-6602.5</f>
        <v>0</v>
      </c>
      <c r="F281" s="60">
        <f>8355.8-8355.8</f>
        <v>0</v>
      </c>
      <c r="G281" s="20">
        <f>5110.1-5110.1</f>
        <v>0</v>
      </c>
    </row>
    <row r="282" spans="1:7" ht="30" x14ac:dyDescent="0.25">
      <c r="A282" s="79" t="s">
        <v>533</v>
      </c>
      <c r="B282" s="91" t="s">
        <v>156</v>
      </c>
      <c r="C282" s="91" t="s">
        <v>534</v>
      </c>
      <c r="D282" s="22"/>
      <c r="E282" s="59">
        <f t="shared" si="51"/>
        <v>6602.5</v>
      </c>
      <c r="F282" s="59">
        <f t="shared" si="51"/>
        <v>8355.7999999999993</v>
      </c>
      <c r="G282" s="59">
        <f t="shared" si="51"/>
        <v>5110.1000000000004</v>
      </c>
    </row>
    <row r="283" spans="1:7" x14ac:dyDescent="0.25">
      <c r="A283" s="87" t="s">
        <v>22</v>
      </c>
      <c r="B283" s="91" t="s">
        <v>156</v>
      </c>
      <c r="C283" s="91" t="s">
        <v>534</v>
      </c>
      <c r="D283" s="22">
        <v>800</v>
      </c>
      <c r="E283" s="60">
        <v>6602.5</v>
      </c>
      <c r="F283" s="60">
        <v>8355.7999999999993</v>
      </c>
      <c r="G283" s="20">
        <v>5110.1000000000004</v>
      </c>
    </row>
    <row r="284" spans="1:7" x14ac:dyDescent="0.25">
      <c r="A284" s="85" t="s">
        <v>256</v>
      </c>
      <c r="B284" s="24" t="s">
        <v>257</v>
      </c>
      <c r="C284" s="24"/>
      <c r="D284" s="25"/>
      <c r="E284" s="12">
        <f>E288+E311+E318+E285</f>
        <v>238832.9</v>
      </c>
      <c r="F284" s="12">
        <f>F288+F311+F318+F285</f>
        <v>238968.80000000002</v>
      </c>
      <c r="G284" s="12">
        <f>G288+G311+G318+G285</f>
        <v>180981.1</v>
      </c>
    </row>
    <row r="285" spans="1:7" x14ac:dyDescent="0.25">
      <c r="A285" s="97" t="s">
        <v>10</v>
      </c>
      <c r="B285" s="21" t="s">
        <v>257</v>
      </c>
      <c r="C285" s="81" t="s">
        <v>11</v>
      </c>
      <c r="D285" s="25"/>
      <c r="E285" s="59">
        <f>E286</f>
        <v>0</v>
      </c>
      <c r="F285" s="59">
        <f t="shared" ref="F285:G286" si="52">F286</f>
        <v>0</v>
      </c>
      <c r="G285" s="59">
        <f t="shared" si="52"/>
        <v>0</v>
      </c>
    </row>
    <row r="286" spans="1:7" x14ac:dyDescent="0.25">
      <c r="A286" s="97" t="s">
        <v>228</v>
      </c>
      <c r="B286" s="21" t="s">
        <v>257</v>
      </c>
      <c r="C286" s="81" t="s">
        <v>229</v>
      </c>
      <c r="D286" s="25"/>
      <c r="E286" s="59">
        <f>E287</f>
        <v>0</v>
      </c>
      <c r="F286" s="59">
        <f t="shared" si="52"/>
        <v>0</v>
      </c>
      <c r="G286" s="59">
        <f t="shared" si="52"/>
        <v>0</v>
      </c>
    </row>
    <row r="287" spans="1:7" ht="30" x14ac:dyDescent="0.25">
      <c r="A287" s="1" t="s">
        <v>21</v>
      </c>
      <c r="B287" s="21" t="s">
        <v>257</v>
      </c>
      <c r="C287" s="81" t="s">
        <v>229</v>
      </c>
      <c r="D287" s="22">
        <v>200</v>
      </c>
      <c r="E287" s="59">
        <f>191.2-191.2</f>
        <v>0</v>
      </c>
      <c r="F287" s="59">
        <v>0</v>
      </c>
      <c r="G287" s="59">
        <v>0</v>
      </c>
    </row>
    <row r="288" spans="1:7" ht="60" x14ac:dyDescent="0.25">
      <c r="A288" s="79" t="s">
        <v>540</v>
      </c>
      <c r="B288" s="21" t="s">
        <v>257</v>
      </c>
      <c r="C288" s="81" t="s">
        <v>98</v>
      </c>
      <c r="D288" s="88"/>
      <c r="E288" s="59">
        <f t="shared" ref="E288:G289" si="53">SUM(E289)</f>
        <v>227213.4</v>
      </c>
      <c r="F288" s="59">
        <f t="shared" si="53"/>
        <v>234184.30000000002</v>
      </c>
      <c r="G288" s="59">
        <f t="shared" si="53"/>
        <v>176196.6</v>
      </c>
    </row>
    <row r="289" spans="1:7" x14ac:dyDescent="0.25">
      <c r="A289" s="80" t="s">
        <v>99</v>
      </c>
      <c r="B289" s="21" t="s">
        <v>257</v>
      </c>
      <c r="C289" s="81" t="s">
        <v>100</v>
      </c>
      <c r="D289" s="88"/>
      <c r="E289" s="59">
        <f>SUM(E290)</f>
        <v>227213.4</v>
      </c>
      <c r="F289" s="59">
        <f t="shared" si="53"/>
        <v>234184.30000000002</v>
      </c>
      <c r="G289" s="59">
        <f t="shared" si="53"/>
        <v>176196.6</v>
      </c>
    </row>
    <row r="290" spans="1:7" ht="30" x14ac:dyDescent="0.25">
      <c r="A290" s="80" t="s">
        <v>101</v>
      </c>
      <c r="B290" s="21" t="s">
        <v>257</v>
      </c>
      <c r="C290" s="81" t="s">
        <v>102</v>
      </c>
      <c r="D290" s="88"/>
      <c r="E290" s="59">
        <f>SUM(E295+E297+E299+E303+E307)+E291+E293+E301+E305+E309</f>
        <v>227213.4</v>
      </c>
      <c r="F290" s="59">
        <f t="shared" ref="F290:G290" si="54">SUM(F295+F297+F299+F303+F307)+F291+F293+F301+F305+F309</f>
        <v>234184.30000000002</v>
      </c>
      <c r="G290" s="59">
        <f t="shared" si="54"/>
        <v>176196.6</v>
      </c>
    </row>
    <row r="291" spans="1:7" x14ac:dyDescent="0.25">
      <c r="A291" s="79" t="s">
        <v>447</v>
      </c>
      <c r="B291" s="91" t="s">
        <v>257</v>
      </c>
      <c r="C291" s="91" t="s">
        <v>448</v>
      </c>
      <c r="D291" s="92"/>
      <c r="E291" s="59">
        <f>E292</f>
        <v>8500</v>
      </c>
      <c r="F291" s="59">
        <f>F292</f>
        <v>0</v>
      </c>
      <c r="G291" s="59">
        <f>G292</f>
        <v>0</v>
      </c>
    </row>
    <row r="292" spans="1:7" ht="30" x14ac:dyDescent="0.25">
      <c r="A292" s="26" t="s">
        <v>78</v>
      </c>
      <c r="B292" s="91" t="s">
        <v>257</v>
      </c>
      <c r="C292" s="91" t="s">
        <v>448</v>
      </c>
      <c r="D292" s="92">
        <v>400</v>
      </c>
      <c r="E292" s="60">
        <v>8500</v>
      </c>
      <c r="F292" s="59">
        <v>0</v>
      </c>
      <c r="G292" s="59">
        <v>0</v>
      </c>
    </row>
    <row r="293" spans="1:7" ht="75" x14ac:dyDescent="0.25">
      <c r="A293" s="87" t="s">
        <v>490</v>
      </c>
      <c r="B293" s="91" t="s">
        <v>257</v>
      </c>
      <c r="C293" s="91" t="s">
        <v>476</v>
      </c>
      <c r="D293" s="92"/>
      <c r="E293" s="59">
        <f>E294</f>
        <v>15000</v>
      </c>
      <c r="F293" s="59">
        <f t="shared" ref="F293:G293" si="55">F294</f>
        <v>12975</v>
      </c>
      <c r="G293" s="59">
        <f t="shared" si="55"/>
        <v>7935</v>
      </c>
    </row>
    <row r="294" spans="1:7" ht="30" x14ac:dyDescent="0.25">
      <c r="A294" s="66" t="s">
        <v>21</v>
      </c>
      <c r="B294" s="91" t="s">
        <v>257</v>
      </c>
      <c r="C294" s="91" t="s">
        <v>476</v>
      </c>
      <c r="D294" s="92">
        <v>200</v>
      </c>
      <c r="E294" s="60">
        <f>10252.5+4747.5</f>
        <v>15000</v>
      </c>
      <c r="F294" s="60">
        <v>12975</v>
      </c>
      <c r="G294" s="20">
        <v>7935</v>
      </c>
    </row>
    <row r="295" spans="1:7" x14ac:dyDescent="0.25">
      <c r="A295" s="89" t="s">
        <v>258</v>
      </c>
      <c r="B295" s="21" t="s">
        <v>257</v>
      </c>
      <c r="C295" s="81" t="s">
        <v>259</v>
      </c>
      <c r="D295" s="88"/>
      <c r="E295" s="20">
        <f>SUM(E296)</f>
        <v>74987.199999999997</v>
      </c>
      <c r="F295" s="20">
        <f>SUM(F296)</f>
        <v>78197.5</v>
      </c>
      <c r="G295" s="20">
        <f>SUM(G296)</f>
        <v>80801.2</v>
      </c>
    </row>
    <row r="296" spans="1:7" ht="30" x14ac:dyDescent="0.25">
      <c r="A296" s="1" t="s">
        <v>21</v>
      </c>
      <c r="B296" s="21" t="s">
        <v>257</v>
      </c>
      <c r="C296" s="81" t="s">
        <v>259</v>
      </c>
      <c r="D296" s="88">
        <v>200</v>
      </c>
      <c r="E296" s="60">
        <v>74987.199999999997</v>
      </c>
      <c r="F296" s="60">
        <v>78197.5</v>
      </c>
      <c r="G296" s="20">
        <v>80801.2</v>
      </c>
    </row>
    <row r="297" spans="1:7" x14ac:dyDescent="0.25">
      <c r="A297" s="97" t="s">
        <v>260</v>
      </c>
      <c r="B297" s="21" t="s">
        <v>257</v>
      </c>
      <c r="C297" s="21" t="s">
        <v>261</v>
      </c>
      <c r="D297" s="22"/>
      <c r="E297" s="59">
        <f>SUM(E298)</f>
        <v>21540.6</v>
      </c>
      <c r="F297" s="59">
        <f>SUM(F298)</f>
        <v>18632.599999999999</v>
      </c>
      <c r="G297" s="59">
        <f>SUM(G298)</f>
        <v>11395</v>
      </c>
    </row>
    <row r="298" spans="1:7" ht="30" x14ac:dyDescent="0.25">
      <c r="A298" s="1" t="s">
        <v>21</v>
      </c>
      <c r="B298" s="21" t="s">
        <v>257</v>
      </c>
      <c r="C298" s="21" t="s">
        <v>261</v>
      </c>
      <c r="D298" s="22">
        <v>200</v>
      </c>
      <c r="E298" s="60">
        <f>16158.4+5382.2</f>
        <v>21540.6</v>
      </c>
      <c r="F298" s="60">
        <v>18632.599999999999</v>
      </c>
      <c r="G298" s="20">
        <v>11395</v>
      </c>
    </row>
    <row r="299" spans="1:7" ht="75" x14ac:dyDescent="0.25">
      <c r="A299" s="93" t="s">
        <v>262</v>
      </c>
      <c r="B299" s="21" t="s">
        <v>257</v>
      </c>
      <c r="C299" s="21" t="s">
        <v>263</v>
      </c>
      <c r="D299" s="22"/>
      <c r="E299" s="59">
        <f>SUM(E300)</f>
        <v>0</v>
      </c>
      <c r="F299" s="59">
        <f>SUM(F300)</f>
        <v>0</v>
      </c>
      <c r="G299" s="59">
        <f>SUM(G300)</f>
        <v>0</v>
      </c>
    </row>
    <row r="300" spans="1:7" x14ac:dyDescent="0.25">
      <c r="A300" s="82" t="s">
        <v>22</v>
      </c>
      <c r="B300" s="21" t="s">
        <v>257</v>
      </c>
      <c r="C300" s="21" t="s">
        <v>263</v>
      </c>
      <c r="D300" s="22">
        <v>800</v>
      </c>
      <c r="E300" s="60">
        <f>58008.6-58008.6</f>
        <v>0</v>
      </c>
      <c r="F300" s="60">
        <f>62603-62603</f>
        <v>0</v>
      </c>
      <c r="G300" s="20">
        <f>38285.5-38285.5</f>
        <v>0</v>
      </c>
    </row>
    <row r="301" spans="1:7" ht="75" x14ac:dyDescent="0.25">
      <c r="A301" s="90" t="s">
        <v>529</v>
      </c>
      <c r="B301" s="91" t="s">
        <v>257</v>
      </c>
      <c r="C301" s="91" t="s">
        <v>530</v>
      </c>
      <c r="D301" s="92"/>
      <c r="E301" s="59">
        <f>SUM(E302)</f>
        <v>58008.6</v>
      </c>
      <c r="F301" s="59">
        <f>SUM(F302)</f>
        <v>62603</v>
      </c>
      <c r="G301" s="59">
        <f>SUM(G302)</f>
        <v>38285.5</v>
      </c>
    </row>
    <row r="302" spans="1:7" x14ac:dyDescent="0.25">
      <c r="A302" s="87" t="s">
        <v>22</v>
      </c>
      <c r="B302" s="91" t="s">
        <v>257</v>
      </c>
      <c r="C302" s="91" t="s">
        <v>530</v>
      </c>
      <c r="D302" s="92">
        <v>800</v>
      </c>
      <c r="E302" s="60">
        <v>58008.6</v>
      </c>
      <c r="F302" s="60">
        <v>62603</v>
      </c>
      <c r="G302" s="20">
        <v>38285.5</v>
      </c>
    </row>
    <row r="303" spans="1:7" ht="45" x14ac:dyDescent="0.25">
      <c r="A303" s="80" t="s">
        <v>264</v>
      </c>
      <c r="B303" s="21" t="s">
        <v>257</v>
      </c>
      <c r="C303" s="21" t="s">
        <v>265</v>
      </c>
      <c r="D303" s="22"/>
      <c r="E303" s="59">
        <f>SUM(E304)</f>
        <v>0</v>
      </c>
      <c r="F303" s="59">
        <f>SUM(F304)</f>
        <v>0</v>
      </c>
      <c r="G303" s="59">
        <f>SUM(G304)</f>
        <v>0</v>
      </c>
    </row>
    <row r="304" spans="1:7" x14ac:dyDescent="0.25">
      <c r="A304" s="82" t="s">
        <v>22</v>
      </c>
      <c r="B304" s="21" t="s">
        <v>257</v>
      </c>
      <c r="C304" s="21" t="s">
        <v>265</v>
      </c>
      <c r="D304" s="22">
        <v>800</v>
      </c>
      <c r="E304" s="60">
        <f>26485.6-26485.6</f>
        <v>0</v>
      </c>
      <c r="F304" s="60">
        <f>33518.8-33518.8</f>
        <v>0</v>
      </c>
      <c r="G304" s="20">
        <f>20498.8-20498.8</f>
        <v>0</v>
      </c>
    </row>
    <row r="305" spans="1:7" ht="45" x14ac:dyDescent="0.25">
      <c r="A305" s="79" t="s">
        <v>264</v>
      </c>
      <c r="B305" s="91" t="s">
        <v>257</v>
      </c>
      <c r="C305" s="91" t="s">
        <v>531</v>
      </c>
      <c r="D305" s="92"/>
      <c r="E305" s="59">
        <f>SUM(E306)</f>
        <v>26485.599999999999</v>
      </c>
      <c r="F305" s="59">
        <f>SUM(F306)</f>
        <v>33518.800000000003</v>
      </c>
      <c r="G305" s="59">
        <f>SUM(G306)</f>
        <v>20498.8</v>
      </c>
    </row>
    <row r="306" spans="1:7" x14ac:dyDescent="0.25">
      <c r="A306" s="87" t="s">
        <v>22</v>
      </c>
      <c r="B306" s="91" t="s">
        <v>257</v>
      </c>
      <c r="C306" s="91" t="s">
        <v>531</v>
      </c>
      <c r="D306" s="92">
        <v>800</v>
      </c>
      <c r="E306" s="60">
        <v>26485.599999999999</v>
      </c>
      <c r="F306" s="60">
        <v>33518.800000000003</v>
      </c>
      <c r="G306" s="20">
        <v>20498.8</v>
      </c>
    </row>
    <row r="307" spans="1:7" ht="45" x14ac:dyDescent="0.25">
      <c r="A307" s="80" t="s">
        <v>266</v>
      </c>
      <c r="B307" s="21" t="s">
        <v>257</v>
      </c>
      <c r="C307" s="81" t="s">
        <v>267</v>
      </c>
      <c r="D307" s="22"/>
      <c r="E307" s="59">
        <f>SUM(E308)</f>
        <v>0</v>
      </c>
      <c r="F307" s="59">
        <f>SUM(F308)</f>
        <v>0</v>
      </c>
      <c r="G307" s="59">
        <f>SUM(G308)</f>
        <v>0</v>
      </c>
    </row>
    <row r="308" spans="1:7" x14ac:dyDescent="0.25">
      <c r="A308" s="82" t="s">
        <v>22</v>
      </c>
      <c r="B308" s="21" t="s">
        <v>257</v>
      </c>
      <c r="C308" s="81" t="s">
        <v>267</v>
      </c>
      <c r="D308" s="22">
        <v>800</v>
      </c>
      <c r="E308" s="60">
        <f>22691.4-22691.4</f>
        <v>0</v>
      </c>
      <c r="F308" s="60">
        <f>28257.4-28257.4</f>
        <v>0</v>
      </c>
      <c r="G308" s="20">
        <f>17281.1-17281.1</f>
        <v>0</v>
      </c>
    </row>
    <row r="309" spans="1:7" ht="45" x14ac:dyDescent="0.25">
      <c r="A309" s="79" t="s">
        <v>266</v>
      </c>
      <c r="B309" s="91" t="s">
        <v>257</v>
      </c>
      <c r="C309" s="91" t="s">
        <v>532</v>
      </c>
      <c r="D309" s="92"/>
      <c r="E309" s="59">
        <f>SUM(E310)</f>
        <v>22691.4</v>
      </c>
      <c r="F309" s="59">
        <f>SUM(F310)</f>
        <v>28257.4</v>
      </c>
      <c r="G309" s="59">
        <f>SUM(G310)</f>
        <v>17281.099999999999</v>
      </c>
    </row>
    <row r="310" spans="1:7" x14ac:dyDescent="0.25">
      <c r="A310" s="87" t="s">
        <v>22</v>
      </c>
      <c r="B310" s="91" t="s">
        <v>257</v>
      </c>
      <c r="C310" s="91" t="s">
        <v>532</v>
      </c>
      <c r="D310" s="92">
        <v>800</v>
      </c>
      <c r="E310" s="60">
        <v>22691.4</v>
      </c>
      <c r="F310" s="60">
        <v>28257.4</v>
      </c>
      <c r="G310" s="20">
        <v>17281.099999999999</v>
      </c>
    </row>
    <row r="311" spans="1:7" ht="45" x14ac:dyDescent="0.25">
      <c r="A311" s="76" t="s">
        <v>541</v>
      </c>
      <c r="B311" s="21" t="s">
        <v>257</v>
      </c>
      <c r="C311" s="21" t="s">
        <v>71</v>
      </c>
      <c r="D311" s="22"/>
      <c r="E311" s="59">
        <f t="shared" ref="E311:G312" si="56">SUM(E312)</f>
        <v>6835</v>
      </c>
      <c r="F311" s="59">
        <f t="shared" si="56"/>
        <v>0</v>
      </c>
      <c r="G311" s="59">
        <f t="shared" si="56"/>
        <v>0</v>
      </c>
    </row>
    <row r="312" spans="1:7" ht="30" x14ac:dyDescent="0.25">
      <c r="A312" s="80" t="s">
        <v>72</v>
      </c>
      <c r="B312" s="21" t="s">
        <v>257</v>
      </c>
      <c r="C312" s="81" t="s">
        <v>73</v>
      </c>
      <c r="D312" s="88"/>
      <c r="E312" s="59">
        <f t="shared" si="56"/>
        <v>6835</v>
      </c>
      <c r="F312" s="59">
        <f t="shared" si="56"/>
        <v>0</v>
      </c>
      <c r="G312" s="59">
        <f t="shared" si="56"/>
        <v>0</v>
      </c>
    </row>
    <row r="313" spans="1:7" ht="30" x14ac:dyDescent="0.25">
      <c r="A313" s="80" t="s">
        <v>74</v>
      </c>
      <c r="B313" s="21" t="s">
        <v>257</v>
      </c>
      <c r="C313" s="81" t="s">
        <v>75</v>
      </c>
      <c r="D313" s="88"/>
      <c r="E313" s="59">
        <f>E314</f>
        <v>6835</v>
      </c>
      <c r="F313" s="59">
        <f t="shared" ref="F313:G313" si="57">F314</f>
        <v>0</v>
      </c>
      <c r="G313" s="59">
        <f t="shared" si="57"/>
        <v>0</v>
      </c>
    </row>
    <row r="314" spans="1:7" ht="45" x14ac:dyDescent="0.25">
      <c r="A314" s="87" t="s">
        <v>512</v>
      </c>
      <c r="B314" s="91" t="s">
        <v>257</v>
      </c>
      <c r="C314" s="91" t="s">
        <v>513</v>
      </c>
      <c r="D314" s="22"/>
      <c r="E314" s="20">
        <f>E315</f>
        <v>6835</v>
      </c>
      <c r="F314" s="20">
        <f t="shared" ref="F314:G314" si="58">F315</f>
        <v>0</v>
      </c>
      <c r="G314" s="20">
        <f t="shared" si="58"/>
        <v>0</v>
      </c>
    </row>
    <row r="315" spans="1:7" ht="30" x14ac:dyDescent="0.25">
      <c r="A315" s="66" t="s">
        <v>21</v>
      </c>
      <c r="B315" s="91" t="s">
        <v>257</v>
      </c>
      <c r="C315" s="91" t="s">
        <v>513</v>
      </c>
      <c r="D315" s="22">
        <v>200</v>
      </c>
      <c r="E315" s="60">
        <v>6835</v>
      </c>
      <c r="F315" s="60"/>
      <c r="G315" s="20"/>
    </row>
    <row r="316" spans="1:7" ht="45" x14ac:dyDescent="0.25">
      <c r="A316" s="82" t="s">
        <v>450</v>
      </c>
      <c r="B316" s="21" t="s">
        <v>257</v>
      </c>
      <c r="C316" s="81" t="s">
        <v>268</v>
      </c>
      <c r="D316" s="88"/>
      <c r="E316" s="59">
        <f>SUM(E317)</f>
        <v>0</v>
      </c>
      <c r="F316" s="59">
        <f>SUM(F317)</f>
        <v>14175.9</v>
      </c>
      <c r="G316" s="59">
        <f>SUM(G317)</f>
        <v>14175.9</v>
      </c>
    </row>
    <row r="317" spans="1:7" x14ac:dyDescent="0.25">
      <c r="A317" s="82" t="s">
        <v>22</v>
      </c>
      <c r="B317" s="21" t="s">
        <v>257</v>
      </c>
      <c r="C317" s="81" t="s">
        <v>268</v>
      </c>
      <c r="D317" s="88">
        <v>800</v>
      </c>
      <c r="E317" s="20">
        <f>14175.9-14175.9</f>
        <v>0</v>
      </c>
      <c r="F317" s="20">
        <v>14175.9</v>
      </c>
      <c r="G317" s="20">
        <v>14175.9</v>
      </c>
    </row>
    <row r="318" spans="1:7" ht="30" x14ac:dyDescent="0.25">
      <c r="A318" s="66" t="s">
        <v>458</v>
      </c>
      <c r="B318" s="81" t="s">
        <v>257</v>
      </c>
      <c r="C318" s="81" t="s">
        <v>441</v>
      </c>
      <c r="D318" s="88"/>
      <c r="E318" s="20">
        <f>E319</f>
        <v>4784.5</v>
      </c>
      <c r="F318" s="20">
        <f t="shared" ref="F318:G320" si="59">F319</f>
        <v>4784.5</v>
      </c>
      <c r="G318" s="20">
        <f t="shared" si="59"/>
        <v>4784.5</v>
      </c>
    </row>
    <row r="319" spans="1:7" ht="30" x14ac:dyDescent="0.25">
      <c r="A319" s="1" t="s">
        <v>439</v>
      </c>
      <c r="B319" s="81" t="s">
        <v>257</v>
      </c>
      <c r="C319" s="81" t="s">
        <v>442</v>
      </c>
      <c r="D319" s="88"/>
      <c r="E319" s="20">
        <f>E320</f>
        <v>4784.5</v>
      </c>
      <c r="F319" s="20">
        <f t="shared" si="59"/>
        <v>4784.5</v>
      </c>
      <c r="G319" s="20">
        <f t="shared" si="59"/>
        <v>4784.5</v>
      </c>
    </row>
    <row r="320" spans="1:7" ht="30" x14ac:dyDescent="0.25">
      <c r="A320" s="1" t="s">
        <v>440</v>
      </c>
      <c r="B320" s="81" t="s">
        <v>257</v>
      </c>
      <c r="C320" s="81" t="s">
        <v>443</v>
      </c>
      <c r="D320" s="88"/>
      <c r="E320" s="20">
        <f>E321</f>
        <v>4784.5</v>
      </c>
      <c r="F320" s="20">
        <f t="shared" si="59"/>
        <v>4784.5</v>
      </c>
      <c r="G320" s="20">
        <f t="shared" si="59"/>
        <v>4784.5</v>
      </c>
    </row>
    <row r="321" spans="1:7" ht="30" x14ac:dyDescent="0.25">
      <c r="A321" s="1" t="s">
        <v>21</v>
      </c>
      <c r="B321" s="81" t="s">
        <v>257</v>
      </c>
      <c r="C321" s="81" t="s">
        <v>443</v>
      </c>
      <c r="D321" s="88">
        <v>200</v>
      </c>
      <c r="E321" s="60">
        <f>3270.2+1514.3</f>
        <v>4784.5</v>
      </c>
      <c r="F321" s="60">
        <v>4784.5</v>
      </c>
      <c r="G321" s="20">
        <v>4784.5</v>
      </c>
    </row>
    <row r="322" spans="1:7" x14ac:dyDescent="0.25">
      <c r="A322" s="85" t="s">
        <v>160</v>
      </c>
      <c r="B322" s="24" t="s">
        <v>161</v>
      </c>
      <c r="C322" s="24"/>
      <c r="D322" s="25"/>
      <c r="E322" s="12">
        <f>E323+E330</f>
        <v>99293</v>
      </c>
      <c r="F322" s="12">
        <f>F323+F330</f>
        <v>100680.6</v>
      </c>
      <c r="G322" s="12">
        <f>G323+G330</f>
        <v>102155.2</v>
      </c>
    </row>
    <row r="323" spans="1:7" ht="60" x14ac:dyDescent="0.25">
      <c r="A323" s="79" t="s">
        <v>540</v>
      </c>
      <c r="B323" s="15" t="s">
        <v>161</v>
      </c>
      <c r="C323" s="16" t="s">
        <v>98</v>
      </c>
      <c r="D323" s="17"/>
      <c r="E323" s="20">
        <f>SUM(E324)</f>
        <v>34323</v>
      </c>
      <c r="F323" s="20">
        <f t="shared" ref="F323:G325" si="60">SUM(F324)</f>
        <v>35002.9</v>
      </c>
      <c r="G323" s="20">
        <f t="shared" si="60"/>
        <v>35601.899999999994</v>
      </c>
    </row>
    <row r="324" spans="1:7" ht="60" x14ac:dyDescent="0.25">
      <c r="A324" s="66" t="s">
        <v>548</v>
      </c>
      <c r="B324" s="15" t="s">
        <v>161</v>
      </c>
      <c r="C324" s="16" t="s">
        <v>269</v>
      </c>
      <c r="D324" s="17"/>
      <c r="E324" s="20">
        <f>SUM(E325)</f>
        <v>34323</v>
      </c>
      <c r="F324" s="20">
        <f t="shared" si="60"/>
        <v>35002.9</v>
      </c>
      <c r="G324" s="20">
        <f t="shared" si="60"/>
        <v>35601.899999999994</v>
      </c>
    </row>
    <row r="325" spans="1:7" ht="30" x14ac:dyDescent="0.25">
      <c r="A325" s="1" t="s">
        <v>270</v>
      </c>
      <c r="B325" s="15" t="s">
        <v>161</v>
      </c>
      <c r="C325" s="16" t="s">
        <v>271</v>
      </c>
      <c r="D325" s="17"/>
      <c r="E325" s="20">
        <f>SUM(E326)</f>
        <v>34323</v>
      </c>
      <c r="F325" s="20">
        <f t="shared" si="60"/>
        <v>35002.9</v>
      </c>
      <c r="G325" s="20">
        <f t="shared" si="60"/>
        <v>35601.899999999994</v>
      </c>
    </row>
    <row r="326" spans="1:7" ht="30" x14ac:dyDescent="0.25">
      <c r="A326" s="62" t="s">
        <v>42</v>
      </c>
      <c r="B326" s="15" t="s">
        <v>161</v>
      </c>
      <c r="C326" s="16" t="s">
        <v>272</v>
      </c>
      <c r="D326" s="17"/>
      <c r="E326" s="20">
        <f>SUM(E327:E329)</f>
        <v>34323</v>
      </c>
      <c r="F326" s="20">
        <f>SUM(F327:F329)</f>
        <v>35002.9</v>
      </c>
      <c r="G326" s="20">
        <f>SUM(G327:G329)</f>
        <v>35601.899999999994</v>
      </c>
    </row>
    <row r="327" spans="1:7" ht="60" x14ac:dyDescent="0.25">
      <c r="A327" s="1" t="s">
        <v>14</v>
      </c>
      <c r="B327" s="15" t="s">
        <v>161</v>
      </c>
      <c r="C327" s="16" t="s">
        <v>272</v>
      </c>
      <c r="D327" s="17">
        <v>100</v>
      </c>
      <c r="E327" s="60">
        <v>32897.1</v>
      </c>
      <c r="F327" s="60">
        <v>33209.599999999999</v>
      </c>
      <c r="G327" s="20">
        <v>34488.699999999997</v>
      </c>
    </row>
    <row r="328" spans="1:7" ht="30" x14ac:dyDescent="0.25">
      <c r="A328" s="1" t="s">
        <v>21</v>
      </c>
      <c r="B328" s="15" t="s">
        <v>161</v>
      </c>
      <c r="C328" s="16" t="s">
        <v>272</v>
      </c>
      <c r="D328" s="17">
        <v>200</v>
      </c>
      <c r="E328" s="60">
        <v>1383.4</v>
      </c>
      <c r="F328" s="60">
        <v>1750.8</v>
      </c>
      <c r="G328" s="20">
        <v>1070.7</v>
      </c>
    </row>
    <row r="329" spans="1:7" x14ac:dyDescent="0.25">
      <c r="A329" s="61" t="s">
        <v>22</v>
      </c>
      <c r="B329" s="15" t="s">
        <v>161</v>
      </c>
      <c r="C329" s="16" t="s">
        <v>272</v>
      </c>
      <c r="D329" s="17">
        <v>800</v>
      </c>
      <c r="E329" s="60">
        <v>42.5</v>
      </c>
      <c r="F329" s="60">
        <v>42.5</v>
      </c>
      <c r="G329" s="20">
        <v>42.5</v>
      </c>
    </row>
    <row r="330" spans="1:7" ht="45" x14ac:dyDescent="0.25">
      <c r="A330" s="79" t="s">
        <v>549</v>
      </c>
      <c r="B330" s="21" t="s">
        <v>161</v>
      </c>
      <c r="C330" s="21" t="s">
        <v>105</v>
      </c>
      <c r="D330" s="22"/>
      <c r="E330" s="59">
        <f t="shared" ref="E330:G331" si="61">SUM(E331)</f>
        <v>64970</v>
      </c>
      <c r="F330" s="59">
        <f t="shared" si="61"/>
        <v>65677.700000000012</v>
      </c>
      <c r="G330" s="59">
        <f t="shared" si="61"/>
        <v>66553.3</v>
      </c>
    </row>
    <row r="331" spans="1:7" ht="45" x14ac:dyDescent="0.25">
      <c r="A331" s="97" t="s">
        <v>162</v>
      </c>
      <c r="B331" s="21" t="s">
        <v>161</v>
      </c>
      <c r="C331" s="21" t="s">
        <v>163</v>
      </c>
      <c r="D331" s="22"/>
      <c r="E331" s="59">
        <f t="shared" si="61"/>
        <v>64970</v>
      </c>
      <c r="F331" s="59">
        <f t="shared" si="61"/>
        <v>65677.700000000012</v>
      </c>
      <c r="G331" s="59">
        <f t="shared" si="61"/>
        <v>66553.3</v>
      </c>
    </row>
    <row r="332" spans="1:7" ht="30" x14ac:dyDescent="0.25">
      <c r="A332" s="23" t="s">
        <v>57</v>
      </c>
      <c r="B332" s="21" t="s">
        <v>161</v>
      </c>
      <c r="C332" s="21" t="s">
        <v>164</v>
      </c>
      <c r="D332" s="22"/>
      <c r="E332" s="59">
        <f>SUM(E333:E335)</f>
        <v>64970</v>
      </c>
      <c r="F332" s="59">
        <f>SUM(F333:F335)</f>
        <v>65677.700000000012</v>
      </c>
      <c r="G332" s="59">
        <f>SUM(G333:G335)</f>
        <v>66553.3</v>
      </c>
    </row>
    <row r="333" spans="1:7" ht="60" x14ac:dyDescent="0.25">
      <c r="A333" s="23" t="s">
        <v>14</v>
      </c>
      <c r="B333" s="21" t="s">
        <v>161</v>
      </c>
      <c r="C333" s="21" t="s">
        <v>164</v>
      </c>
      <c r="D333" s="22">
        <v>100</v>
      </c>
      <c r="E333" s="60">
        <v>37816.199999999997</v>
      </c>
      <c r="F333" s="60">
        <v>38175.4</v>
      </c>
      <c r="G333" s="20">
        <v>39645.5</v>
      </c>
    </row>
    <row r="334" spans="1:7" ht="30" x14ac:dyDescent="0.25">
      <c r="A334" s="1" t="s">
        <v>21</v>
      </c>
      <c r="B334" s="21" t="s">
        <v>161</v>
      </c>
      <c r="C334" s="21" t="s">
        <v>164</v>
      </c>
      <c r="D334" s="22">
        <v>200</v>
      </c>
      <c r="E334" s="60">
        <v>1685.8</v>
      </c>
      <c r="F334" s="60">
        <v>2034.3</v>
      </c>
      <c r="G334" s="20">
        <v>1439.8</v>
      </c>
    </row>
    <row r="335" spans="1:7" x14ac:dyDescent="0.25">
      <c r="A335" s="61" t="s">
        <v>22</v>
      </c>
      <c r="B335" s="21" t="s">
        <v>161</v>
      </c>
      <c r="C335" s="21" t="s">
        <v>164</v>
      </c>
      <c r="D335" s="22">
        <v>800</v>
      </c>
      <c r="E335" s="60">
        <v>25468</v>
      </c>
      <c r="F335" s="60">
        <v>25468</v>
      </c>
      <c r="G335" s="20">
        <v>25468</v>
      </c>
    </row>
    <row r="336" spans="1:7" x14ac:dyDescent="0.25">
      <c r="A336" s="9" t="s">
        <v>165</v>
      </c>
      <c r="B336" s="10" t="s">
        <v>166</v>
      </c>
      <c r="C336" s="14"/>
      <c r="D336" s="11"/>
      <c r="E336" s="102">
        <f>SUM(E337+E354+E405+E426+E387)</f>
        <v>2860943</v>
      </c>
      <c r="F336" s="102">
        <f>SUM(F337+F354+F405+F426+F387)</f>
        <v>2519278.7000000002</v>
      </c>
      <c r="G336" s="102">
        <f>SUM(G337+G354+G405+G426+G387)</f>
        <v>2519475.3000000003</v>
      </c>
    </row>
    <row r="337" spans="1:7" x14ac:dyDescent="0.25">
      <c r="A337" s="9" t="s">
        <v>301</v>
      </c>
      <c r="B337" s="10" t="s">
        <v>302</v>
      </c>
      <c r="C337" s="14"/>
      <c r="D337" s="11"/>
      <c r="E337" s="102">
        <f>SUM(E338)</f>
        <v>1351034.1</v>
      </c>
      <c r="F337" s="102">
        <f t="shared" ref="F337:G337" si="62">SUM(F338)</f>
        <v>1085997.9000000001</v>
      </c>
      <c r="G337" s="102">
        <f t="shared" si="62"/>
        <v>1080603.6000000001</v>
      </c>
    </row>
    <row r="338" spans="1:7" ht="30" x14ac:dyDescent="0.25">
      <c r="A338" s="66" t="s">
        <v>550</v>
      </c>
      <c r="B338" s="15" t="s">
        <v>302</v>
      </c>
      <c r="C338" s="16" t="s">
        <v>303</v>
      </c>
      <c r="D338" s="17"/>
      <c r="E338" s="103">
        <f>SUM(E339+E350)</f>
        <v>1351034.1</v>
      </c>
      <c r="F338" s="103">
        <f>SUM(F339+F350)</f>
        <v>1085997.9000000001</v>
      </c>
      <c r="G338" s="103">
        <f>SUM(G339+G350)</f>
        <v>1080603.6000000001</v>
      </c>
    </row>
    <row r="339" spans="1:7" ht="30" x14ac:dyDescent="0.25">
      <c r="A339" s="61" t="s">
        <v>304</v>
      </c>
      <c r="B339" s="15" t="s">
        <v>302</v>
      </c>
      <c r="C339" s="16" t="s">
        <v>305</v>
      </c>
      <c r="D339" s="17"/>
      <c r="E339" s="103">
        <f>SUM(E340)+E345</f>
        <v>1349753.8</v>
      </c>
      <c r="F339" s="103">
        <f>SUM(F340)+F345</f>
        <v>1084717.6000000001</v>
      </c>
      <c r="G339" s="103">
        <f t="shared" ref="G339" si="63">SUM(G340)+G345</f>
        <v>1079323.3</v>
      </c>
    </row>
    <row r="340" spans="1:7" ht="45" x14ac:dyDescent="0.25">
      <c r="A340" s="61" t="s">
        <v>306</v>
      </c>
      <c r="B340" s="15" t="s">
        <v>302</v>
      </c>
      <c r="C340" s="16" t="s">
        <v>307</v>
      </c>
      <c r="D340" s="17"/>
      <c r="E340" s="103">
        <f>SUM(E341+E343)</f>
        <v>969853.8</v>
      </c>
      <c r="F340" s="103">
        <f t="shared" ref="F340:G340" si="64">SUM(F341+F343)</f>
        <v>1074817.6000000001</v>
      </c>
      <c r="G340" s="103">
        <f t="shared" si="64"/>
        <v>1079323.3</v>
      </c>
    </row>
    <row r="341" spans="1:7" ht="30" x14ac:dyDescent="0.25">
      <c r="A341" s="61" t="s">
        <v>51</v>
      </c>
      <c r="B341" s="15" t="s">
        <v>302</v>
      </c>
      <c r="C341" s="16" t="s">
        <v>308</v>
      </c>
      <c r="D341" s="17"/>
      <c r="E341" s="103">
        <f>SUM(E342)</f>
        <v>535899.5</v>
      </c>
      <c r="F341" s="103">
        <f t="shared" ref="F341:G341" si="65">SUM(F342)</f>
        <v>618620.69999999995</v>
      </c>
      <c r="G341" s="103">
        <f t="shared" si="65"/>
        <v>623126.4</v>
      </c>
    </row>
    <row r="342" spans="1:7" ht="30" x14ac:dyDescent="0.25">
      <c r="A342" s="1" t="s">
        <v>58</v>
      </c>
      <c r="B342" s="15" t="s">
        <v>302</v>
      </c>
      <c r="C342" s="16" t="s">
        <v>308</v>
      </c>
      <c r="D342" s="17">
        <v>600</v>
      </c>
      <c r="E342" s="20">
        <v>535899.5</v>
      </c>
      <c r="F342" s="20">
        <v>618620.69999999995</v>
      </c>
      <c r="G342" s="20">
        <v>623126.4</v>
      </c>
    </row>
    <row r="343" spans="1:7" ht="150" x14ac:dyDescent="0.25">
      <c r="A343" s="63" t="s">
        <v>551</v>
      </c>
      <c r="B343" s="15" t="s">
        <v>302</v>
      </c>
      <c r="C343" s="16" t="s">
        <v>425</v>
      </c>
      <c r="D343" s="17"/>
      <c r="E343" s="103">
        <f>E344</f>
        <v>433954.3</v>
      </c>
      <c r="F343" s="103">
        <f t="shared" ref="F343:G343" si="66">F344</f>
        <v>456196.9</v>
      </c>
      <c r="G343" s="103">
        <f t="shared" si="66"/>
        <v>456196.9</v>
      </c>
    </row>
    <row r="344" spans="1:7" ht="30" x14ac:dyDescent="0.25">
      <c r="A344" s="1" t="s">
        <v>58</v>
      </c>
      <c r="B344" s="15" t="s">
        <v>302</v>
      </c>
      <c r="C344" s="16" t="s">
        <v>425</v>
      </c>
      <c r="D344" s="15" t="s">
        <v>309</v>
      </c>
      <c r="E344" s="20">
        <v>433954.3</v>
      </c>
      <c r="F344" s="20">
        <v>456196.9</v>
      </c>
      <c r="G344" s="20">
        <v>456196.9</v>
      </c>
    </row>
    <row r="345" spans="1:7" ht="30" x14ac:dyDescent="0.25">
      <c r="A345" s="66" t="s">
        <v>322</v>
      </c>
      <c r="B345" s="15" t="s">
        <v>302</v>
      </c>
      <c r="C345" s="16" t="s">
        <v>486</v>
      </c>
      <c r="D345" s="15"/>
      <c r="E345" s="20">
        <f>E346+E348</f>
        <v>379900</v>
      </c>
      <c r="F345" s="20">
        <f t="shared" ref="F345:G345" si="67">F346+F348</f>
        <v>9900</v>
      </c>
      <c r="G345" s="20">
        <f t="shared" si="67"/>
        <v>0</v>
      </c>
    </row>
    <row r="346" spans="1:7" ht="45" x14ac:dyDescent="0.25">
      <c r="A346" s="66" t="s">
        <v>536</v>
      </c>
      <c r="B346" s="15" t="s">
        <v>302</v>
      </c>
      <c r="C346" s="16" t="s">
        <v>480</v>
      </c>
      <c r="D346" s="16"/>
      <c r="E346" s="20">
        <f>E347</f>
        <v>1900</v>
      </c>
      <c r="F346" s="20">
        <f t="shared" ref="F346:G346" si="68">F347</f>
        <v>9900</v>
      </c>
      <c r="G346" s="20">
        <f t="shared" si="68"/>
        <v>0</v>
      </c>
    </row>
    <row r="347" spans="1:7" ht="30" x14ac:dyDescent="0.25">
      <c r="A347" s="26" t="s">
        <v>78</v>
      </c>
      <c r="B347" s="15" t="s">
        <v>302</v>
      </c>
      <c r="C347" s="16" t="s">
        <v>480</v>
      </c>
      <c r="D347" s="16" t="s">
        <v>420</v>
      </c>
      <c r="E347" s="60">
        <v>1900</v>
      </c>
      <c r="F347" s="60">
        <v>9900</v>
      </c>
      <c r="G347" s="60"/>
    </row>
    <row r="348" spans="1:7" ht="48" customHeight="1" x14ac:dyDescent="0.25">
      <c r="A348" s="66" t="s">
        <v>488</v>
      </c>
      <c r="B348" s="15" t="s">
        <v>302</v>
      </c>
      <c r="C348" s="16" t="s">
        <v>487</v>
      </c>
      <c r="D348" s="15"/>
      <c r="E348" s="20">
        <f>E349</f>
        <v>378000</v>
      </c>
      <c r="F348" s="20">
        <f t="shared" ref="F348:G348" si="69">F349</f>
        <v>0</v>
      </c>
      <c r="G348" s="20">
        <f t="shared" si="69"/>
        <v>0</v>
      </c>
    </row>
    <row r="349" spans="1:7" ht="30" x14ac:dyDescent="0.25">
      <c r="A349" s="82" t="s">
        <v>78</v>
      </c>
      <c r="B349" s="15" t="s">
        <v>302</v>
      </c>
      <c r="C349" s="16" t="s">
        <v>487</v>
      </c>
      <c r="D349" s="15" t="s">
        <v>420</v>
      </c>
      <c r="E349" s="20">
        <v>378000</v>
      </c>
      <c r="F349" s="20">
        <v>0</v>
      </c>
      <c r="G349" s="20">
        <v>0</v>
      </c>
    </row>
    <row r="350" spans="1:7" ht="45" x14ac:dyDescent="0.25">
      <c r="A350" s="104" t="s">
        <v>514</v>
      </c>
      <c r="B350" s="105" t="s">
        <v>302</v>
      </c>
      <c r="C350" s="106" t="s">
        <v>310</v>
      </c>
      <c r="D350" s="105"/>
      <c r="E350" s="107">
        <f>E351</f>
        <v>1280.3</v>
      </c>
      <c r="F350" s="107">
        <f t="shared" ref="F350:G351" si="70">F351</f>
        <v>1280.3</v>
      </c>
      <c r="G350" s="107">
        <f t="shared" si="70"/>
        <v>1280.3</v>
      </c>
    </row>
    <row r="351" spans="1:7" ht="30" x14ac:dyDescent="0.25">
      <c r="A351" s="108" t="s">
        <v>311</v>
      </c>
      <c r="B351" s="105" t="s">
        <v>302</v>
      </c>
      <c r="C351" s="106" t="s">
        <v>312</v>
      </c>
      <c r="D351" s="105"/>
      <c r="E351" s="107">
        <f>E352</f>
        <v>1280.3</v>
      </c>
      <c r="F351" s="107">
        <f t="shared" si="70"/>
        <v>1280.3</v>
      </c>
      <c r="G351" s="107">
        <f t="shared" si="70"/>
        <v>1280.3</v>
      </c>
    </row>
    <row r="352" spans="1:7" ht="30" x14ac:dyDescent="0.25">
      <c r="A352" s="109" t="s">
        <v>313</v>
      </c>
      <c r="B352" s="105" t="s">
        <v>302</v>
      </c>
      <c r="C352" s="106" t="s">
        <v>314</v>
      </c>
      <c r="D352" s="105"/>
      <c r="E352" s="107">
        <f>E353</f>
        <v>1280.3</v>
      </c>
      <c r="F352" s="107">
        <f t="shared" ref="F352:G352" si="71">F353</f>
        <v>1280.3</v>
      </c>
      <c r="G352" s="107">
        <f t="shared" si="71"/>
        <v>1280.3</v>
      </c>
    </row>
    <row r="353" spans="1:7" ht="30" x14ac:dyDescent="0.25">
      <c r="A353" s="1" t="s">
        <v>58</v>
      </c>
      <c r="B353" s="105" t="s">
        <v>302</v>
      </c>
      <c r="C353" s="106" t="s">
        <v>314</v>
      </c>
      <c r="D353" s="105">
        <v>600</v>
      </c>
      <c r="E353" s="20">
        <v>1280.3</v>
      </c>
      <c r="F353" s="20">
        <v>1280.3</v>
      </c>
      <c r="G353" s="20">
        <v>1280.3</v>
      </c>
    </row>
    <row r="354" spans="1:7" x14ac:dyDescent="0.25">
      <c r="A354" s="9" t="s">
        <v>315</v>
      </c>
      <c r="B354" s="14" t="s">
        <v>316</v>
      </c>
      <c r="C354" s="14"/>
      <c r="D354" s="71"/>
      <c r="E354" s="110">
        <f>E355</f>
        <v>1131761.9000000001</v>
      </c>
      <c r="F354" s="110">
        <f t="shared" ref="F354:G354" si="72">F355</f>
        <v>1039457.3</v>
      </c>
      <c r="G354" s="110">
        <f t="shared" si="72"/>
        <v>1036761.0000000001</v>
      </c>
    </row>
    <row r="355" spans="1:7" ht="30" x14ac:dyDescent="0.25">
      <c r="A355" s="66" t="s">
        <v>550</v>
      </c>
      <c r="B355" s="15" t="s">
        <v>316</v>
      </c>
      <c r="C355" s="16" t="s">
        <v>303</v>
      </c>
      <c r="D355" s="17"/>
      <c r="E355" s="103">
        <f>SUM(E356+E381)</f>
        <v>1131761.9000000001</v>
      </c>
      <c r="F355" s="103">
        <f>SUM(F356+F381)</f>
        <v>1039457.3</v>
      </c>
      <c r="G355" s="103">
        <f>SUM(G356+G381)</f>
        <v>1036761.0000000001</v>
      </c>
    </row>
    <row r="356" spans="1:7" ht="30" x14ac:dyDescent="0.25">
      <c r="A356" s="61" t="s">
        <v>304</v>
      </c>
      <c r="B356" s="15" t="s">
        <v>316</v>
      </c>
      <c r="C356" s="16" t="s">
        <v>305</v>
      </c>
      <c r="D356" s="17"/>
      <c r="E356" s="103">
        <f>E357+E372</f>
        <v>1129698.3</v>
      </c>
      <c r="F356" s="103">
        <f>F357+F372</f>
        <v>1037393.7000000001</v>
      </c>
      <c r="G356" s="103">
        <f>G357+G372</f>
        <v>1034697.4000000001</v>
      </c>
    </row>
    <row r="357" spans="1:7" ht="45" x14ac:dyDescent="0.25">
      <c r="A357" s="62" t="s">
        <v>306</v>
      </c>
      <c r="B357" s="15" t="s">
        <v>316</v>
      </c>
      <c r="C357" s="16" t="s">
        <v>307</v>
      </c>
      <c r="D357" s="17"/>
      <c r="E357" s="103">
        <f>E358+E360+E362+E364+E368+E370+E366</f>
        <v>1008308.1</v>
      </c>
      <c r="F357" s="103">
        <f t="shared" ref="F357:G357" si="73">F358+F360+F362+F364+F368+F370+F366</f>
        <v>1036893.7000000001</v>
      </c>
      <c r="G357" s="103">
        <f t="shared" si="73"/>
        <v>1034697.4000000001</v>
      </c>
    </row>
    <row r="358" spans="1:7" ht="30" x14ac:dyDescent="0.25">
      <c r="A358" s="80" t="s">
        <v>317</v>
      </c>
      <c r="B358" s="16" t="s">
        <v>316</v>
      </c>
      <c r="C358" s="81" t="s">
        <v>318</v>
      </c>
      <c r="D358" s="111"/>
      <c r="E358" s="103">
        <f>E359</f>
        <v>9960.2999999999993</v>
      </c>
      <c r="F358" s="103">
        <f t="shared" ref="F358:G358" si="74">F359</f>
        <v>9960.2999999999993</v>
      </c>
      <c r="G358" s="103">
        <f t="shared" si="74"/>
        <v>9960.2999999999993</v>
      </c>
    </row>
    <row r="359" spans="1:7" ht="30" x14ac:dyDescent="0.25">
      <c r="A359" s="1" t="s">
        <v>58</v>
      </c>
      <c r="B359" s="16" t="s">
        <v>316</v>
      </c>
      <c r="C359" s="81" t="s">
        <v>318</v>
      </c>
      <c r="D359" s="112">
        <v>600</v>
      </c>
      <c r="E359" s="20">
        <v>9960.2999999999993</v>
      </c>
      <c r="F359" s="20">
        <v>9960.2999999999993</v>
      </c>
      <c r="G359" s="20">
        <v>9960.2999999999993</v>
      </c>
    </row>
    <row r="360" spans="1:7" ht="30" x14ac:dyDescent="0.25">
      <c r="A360" s="80" t="s">
        <v>432</v>
      </c>
      <c r="B360" s="16" t="s">
        <v>316</v>
      </c>
      <c r="C360" s="81" t="s">
        <v>319</v>
      </c>
      <c r="D360" s="111"/>
      <c r="E360" s="103">
        <f>E361</f>
        <v>480</v>
      </c>
      <c r="F360" s="103">
        <f t="shared" ref="F360:G360" si="75">F361</f>
        <v>480</v>
      </c>
      <c r="G360" s="103">
        <f t="shared" si="75"/>
        <v>480</v>
      </c>
    </row>
    <row r="361" spans="1:7" ht="30" x14ac:dyDescent="0.25">
      <c r="A361" s="1" t="s">
        <v>58</v>
      </c>
      <c r="B361" s="16" t="s">
        <v>316</v>
      </c>
      <c r="C361" s="81" t="s">
        <v>319</v>
      </c>
      <c r="D361" s="112">
        <v>600</v>
      </c>
      <c r="E361" s="20">
        <v>480</v>
      </c>
      <c r="F361" s="20">
        <v>480</v>
      </c>
      <c r="G361" s="20">
        <v>480</v>
      </c>
    </row>
    <row r="362" spans="1:7" ht="30" x14ac:dyDescent="0.25">
      <c r="A362" s="62" t="s">
        <v>51</v>
      </c>
      <c r="B362" s="15" t="s">
        <v>316</v>
      </c>
      <c r="C362" s="16" t="s">
        <v>308</v>
      </c>
      <c r="D362" s="17"/>
      <c r="E362" s="103">
        <f>E363</f>
        <v>289098.8</v>
      </c>
      <c r="F362" s="103">
        <f t="shared" ref="F362:G362" si="76">F363</f>
        <v>298256.8</v>
      </c>
      <c r="G362" s="103">
        <f t="shared" si="76"/>
        <v>296060.5</v>
      </c>
    </row>
    <row r="363" spans="1:7" ht="30" x14ac:dyDescent="0.25">
      <c r="A363" s="1" t="s">
        <v>58</v>
      </c>
      <c r="B363" s="16" t="s">
        <v>316</v>
      </c>
      <c r="C363" s="16" t="s">
        <v>308</v>
      </c>
      <c r="D363" s="65">
        <v>600</v>
      </c>
      <c r="E363" s="20">
        <v>289098.8</v>
      </c>
      <c r="F363" s="20">
        <v>298256.8</v>
      </c>
      <c r="G363" s="20">
        <v>296060.5</v>
      </c>
    </row>
    <row r="364" spans="1:7" ht="45" x14ac:dyDescent="0.25">
      <c r="A364" s="80" t="s">
        <v>320</v>
      </c>
      <c r="B364" s="16" t="s">
        <v>316</v>
      </c>
      <c r="C364" s="21" t="s">
        <v>321</v>
      </c>
      <c r="D364" s="113"/>
      <c r="E364" s="107">
        <f>E365</f>
        <v>10327.5</v>
      </c>
      <c r="F364" s="107">
        <f t="shared" ref="F364:G364" si="77">F365</f>
        <v>10327.5</v>
      </c>
      <c r="G364" s="107">
        <f t="shared" si="77"/>
        <v>10327.5</v>
      </c>
    </row>
    <row r="365" spans="1:7" ht="30" x14ac:dyDescent="0.25">
      <c r="A365" s="1" t="s">
        <v>58</v>
      </c>
      <c r="B365" s="16" t="s">
        <v>316</v>
      </c>
      <c r="C365" s="21" t="s">
        <v>321</v>
      </c>
      <c r="D365" s="64">
        <v>600</v>
      </c>
      <c r="E365" s="20">
        <v>10327.5</v>
      </c>
      <c r="F365" s="20">
        <v>10327.5</v>
      </c>
      <c r="G365" s="20">
        <v>10327.5</v>
      </c>
    </row>
    <row r="366" spans="1:7" ht="45" x14ac:dyDescent="0.25">
      <c r="A366" s="66" t="s">
        <v>477</v>
      </c>
      <c r="B366" s="16" t="s">
        <v>316</v>
      </c>
      <c r="C366" s="91" t="s">
        <v>478</v>
      </c>
      <c r="D366" s="114"/>
      <c r="E366" s="20">
        <v>732.8</v>
      </c>
      <c r="F366" s="20">
        <v>732.8</v>
      </c>
      <c r="G366" s="20">
        <v>732.8</v>
      </c>
    </row>
    <row r="367" spans="1:7" ht="30" x14ac:dyDescent="0.25">
      <c r="A367" s="66" t="s">
        <v>58</v>
      </c>
      <c r="B367" s="16" t="s">
        <v>316</v>
      </c>
      <c r="C367" s="91" t="s">
        <v>478</v>
      </c>
      <c r="D367" s="114">
        <v>600</v>
      </c>
      <c r="E367" s="20">
        <v>732.8</v>
      </c>
      <c r="F367" s="20">
        <v>732.8</v>
      </c>
      <c r="G367" s="20">
        <v>732.8</v>
      </c>
    </row>
    <row r="368" spans="1:7" ht="150" x14ac:dyDescent="0.25">
      <c r="A368" s="66" t="s">
        <v>552</v>
      </c>
      <c r="B368" s="15" t="s">
        <v>316</v>
      </c>
      <c r="C368" s="16" t="s">
        <v>426</v>
      </c>
      <c r="D368" s="16"/>
      <c r="E368" s="103">
        <f>E369</f>
        <v>697708.7</v>
      </c>
      <c r="F368" s="103">
        <f t="shared" ref="F368:G368" si="78">F369</f>
        <v>717136.3</v>
      </c>
      <c r="G368" s="103">
        <f t="shared" si="78"/>
        <v>717136.3</v>
      </c>
    </row>
    <row r="369" spans="1:7" ht="30" x14ac:dyDescent="0.25">
      <c r="A369" s="1" t="s">
        <v>58</v>
      </c>
      <c r="B369" s="16" t="s">
        <v>316</v>
      </c>
      <c r="C369" s="16" t="s">
        <v>426</v>
      </c>
      <c r="D369" s="16" t="s">
        <v>309</v>
      </c>
      <c r="E369" s="20">
        <v>697708.7</v>
      </c>
      <c r="F369" s="20">
        <v>717136.3</v>
      </c>
      <c r="G369" s="20">
        <v>717136.3</v>
      </c>
    </row>
    <row r="370" spans="1:7" ht="75" x14ac:dyDescent="0.25">
      <c r="A370" s="66" t="s">
        <v>484</v>
      </c>
      <c r="B370" s="16" t="s">
        <v>316</v>
      </c>
      <c r="C370" s="91" t="s">
        <v>475</v>
      </c>
      <c r="D370" s="114"/>
      <c r="E370" s="20">
        <f>E371</f>
        <v>0</v>
      </c>
      <c r="F370" s="20">
        <f t="shared" ref="F370:G370" si="79">F371</f>
        <v>0</v>
      </c>
      <c r="G370" s="20">
        <f t="shared" si="79"/>
        <v>0</v>
      </c>
    </row>
    <row r="371" spans="1:7" ht="30" x14ac:dyDescent="0.25">
      <c r="A371" s="66" t="s">
        <v>58</v>
      </c>
      <c r="B371" s="16" t="s">
        <v>316</v>
      </c>
      <c r="C371" s="91" t="s">
        <v>475</v>
      </c>
      <c r="D371" s="114">
        <v>600</v>
      </c>
      <c r="E371" s="20">
        <f>4027.5-4027.5</f>
        <v>0</v>
      </c>
      <c r="F371" s="20">
        <v>0</v>
      </c>
      <c r="G371" s="20">
        <v>0</v>
      </c>
    </row>
    <row r="372" spans="1:7" ht="30" x14ac:dyDescent="0.25">
      <c r="A372" s="1" t="s">
        <v>322</v>
      </c>
      <c r="B372" s="16" t="s">
        <v>316</v>
      </c>
      <c r="C372" s="16" t="s">
        <v>323</v>
      </c>
      <c r="D372" s="16"/>
      <c r="E372" s="107">
        <f>E375+E379+E373+E377</f>
        <v>121390.2</v>
      </c>
      <c r="F372" s="107">
        <f t="shared" ref="F372:G372" si="80">F375+F379+F373+F377</f>
        <v>500</v>
      </c>
      <c r="G372" s="107">
        <f t="shared" si="80"/>
        <v>0</v>
      </c>
    </row>
    <row r="373" spans="1:7" ht="30" x14ac:dyDescent="0.25">
      <c r="A373" s="115" t="s">
        <v>479</v>
      </c>
      <c r="B373" s="16" t="s">
        <v>316</v>
      </c>
      <c r="C373" s="16" t="s">
        <v>480</v>
      </c>
      <c r="D373" s="16"/>
      <c r="E373" s="107">
        <f>E374</f>
        <v>5952.8</v>
      </c>
      <c r="F373" s="107">
        <f t="shared" ref="F373:G373" si="81">F374</f>
        <v>0</v>
      </c>
      <c r="G373" s="107">
        <f t="shared" si="81"/>
        <v>0</v>
      </c>
    </row>
    <row r="374" spans="1:7" ht="30" x14ac:dyDescent="0.25">
      <c r="A374" s="66" t="s">
        <v>58</v>
      </c>
      <c r="B374" s="16" t="s">
        <v>316</v>
      </c>
      <c r="C374" s="16" t="s">
        <v>480</v>
      </c>
      <c r="D374" s="16" t="s">
        <v>309</v>
      </c>
      <c r="E374" s="20">
        <v>5952.8</v>
      </c>
      <c r="F374" s="20"/>
      <c r="G374" s="20"/>
    </row>
    <row r="375" spans="1:7" x14ac:dyDescent="0.25">
      <c r="A375" s="108" t="s">
        <v>324</v>
      </c>
      <c r="B375" s="16" t="s">
        <v>316</v>
      </c>
      <c r="C375" s="116" t="s">
        <v>325</v>
      </c>
      <c r="D375" s="65"/>
      <c r="E375" s="107">
        <f>E376</f>
        <v>32000</v>
      </c>
      <c r="F375" s="107">
        <f t="shared" ref="F375:G375" si="82">F376</f>
        <v>0</v>
      </c>
      <c r="G375" s="107">
        <f t="shared" si="82"/>
        <v>0</v>
      </c>
    </row>
    <row r="376" spans="1:7" ht="30" x14ac:dyDescent="0.25">
      <c r="A376" s="108" t="s">
        <v>78</v>
      </c>
      <c r="B376" s="16" t="s">
        <v>316</v>
      </c>
      <c r="C376" s="116" t="s">
        <v>325</v>
      </c>
      <c r="D376" s="65">
        <v>400</v>
      </c>
      <c r="E376" s="20">
        <v>32000</v>
      </c>
      <c r="F376" s="20"/>
      <c r="G376" s="20"/>
    </row>
    <row r="377" spans="1:7" ht="30" x14ac:dyDescent="0.25">
      <c r="A377" s="61" t="s">
        <v>558</v>
      </c>
      <c r="B377" s="15" t="s">
        <v>316</v>
      </c>
      <c r="C377" s="16" t="s">
        <v>474</v>
      </c>
      <c r="D377" s="17"/>
      <c r="E377" s="60">
        <f>SUM(E378)</f>
        <v>500</v>
      </c>
      <c r="F377" s="60">
        <f t="shared" ref="F377:G377" si="83">SUM(F378)</f>
        <v>500</v>
      </c>
      <c r="G377" s="60">
        <f t="shared" si="83"/>
        <v>0</v>
      </c>
    </row>
    <row r="378" spans="1:7" ht="30" x14ac:dyDescent="0.25">
      <c r="A378" s="82" t="s">
        <v>78</v>
      </c>
      <c r="B378" s="15" t="s">
        <v>316</v>
      </c>
      <c r="C378" s="16" t="s">
        <v>474</v>
      </c>
      <c r="D378" s="17">
        <v>400</v>
      </c>
      <c r="E378" s="60">
        <v>500</v>
      </c>
      <c r="F378" s="60">
        <v>500</v>
      </c>
      <c r="G378" s="20"/>
    </row>
    <row r="379" spans="1:7" x14ac:dyDescent="0.25">
      <c r="A379" s="117" t="s">
        <v>481</v>
      </c>
      <c r="B379" s="16" t="s">
        <v>316</v>
      </c>
      <c r="C379" s="116" t="s">
        <v>560</v>
      </c>
      <c r="D379" s="65"/>
      <c r="E379" s="20">
        <v>82937.399999999994</v>
      </c>
      <c r="F379" s="20"/>
      <c r="G379" s="20"/>
    </row>
    <row r="380" spans="1:7" ht="30" x14ac:dyDescent="0.25">
      <c r="A380" s="117" t="s">
        <v>78</v>
      </c>
      <c r="B380" s="16" t="s">
        <v>316</v>
      </c>
      <c r="C380" s="116" t="s">
        <v>560</v>
      </c>
      <c r="D380" s="65">
        <v>400</v>
      </c>
      <c r="E380" s="20">
        <v>82937.399999999994</v>
      </c>
      <c r="F380" s="20"/>
      <c r="G380" s="20"/>
    </row>
    <row r="381" spans="1:7" ht="45" x14ac:dyDescent="0.25">
      <c r="A381" s="118" t="s">
        <v>514</v>
      </c>
      <c r="B381" s="21" t="s">
        <v>316</v>
      </c>
      <c r="C381" s="21" t="s">
        <v>310</v>
      </c>
      <c r="D381" s="64"/>
      <c r="E381" s="119">
        <f>E382</f>
        <v>2063.6</v>
      </c>
      <c r="F381" s="119">
        <f>F382</f>
        <v>2063.6</v>
      </c>
      <c r="G381" s="119">
        <f t="shared" ref="G381" si="84">G382</f>
        <v>2063.6</v>
      </c>
    </row>
    <row r="382" spans="1:7" ht="30" x14ac:dyDescent="0.25">
      <c r="A382" s="99" t="s">
        <v>311</v>
      </c>
      <c r="B382" s="21" t="s">
        <v>316</v>
      </c>
      <c r="C382" s="21" t="s">
        <v>312</v>
      </c>
      <c r="D382" s="64"/>
      <c r="E382" s="119">
        <f>E385+E383</f>
        <v>2063.6</v>
      </c>
      <c r="F382" s="119">
        <f>F385+F383</f>
        <v>2063.6</v>
      </c>
      <c r="G382" s="119">
        <f>G385+G383</f>
        <v>2063.6</v>
      </c>
    </row>
    <row r="383" spans="1:7" ht="30" x14ac:dyDescent="0.25">
      <c r="A383" s="99" t="s">
        <v>326</v>
      </c>
      <c r="B383" s="21" t="s">
        <v>316</v>
      </c>
      <c r="C383" s="21" t="s">
        <v>327</v>
      </c>
      <c r="D383" s="64"/>
      <c r="E383" s="119">
        <f>E384</f>
        <v>325.5</v>
      </c>
      <c r="F383" s="119">
        <f t="shared" ref="F383:G383" si="85">F384</f>
        <v>325.5</v>
      </c>
      <c r="G383" s="119">
        <f t="shared" si="85"/>
        <v>325.5</v>
      </c>
    </row>
    <row r="384" spans="1:7" ht="30" x14ac:dyDescent="0.25">
      <c r="A384" s="1" t="s">
        <v>58</v>
      </c>
      <c r="B384" s="21" t="s">
        <v>316</v>
      </c>
      <c r="C384" s="21" t="s">
        <v>327</v>
      </c>
      <c r="D384" s="64">
        <v>600</v>
      </c>
      <c r="E384" s="20">
        <v>325.5</v>
      </c>
      <c r="F384" s="20">
        <v>325.5</v>
      </c>
      <c r="G384" s="20">
        <v>325.5</v>
      </c>
    </row>
    <row r="385" spans="1:7" ht="30" x14ac:dyDescent="0.25">
      <c r="A385" s="97" t="s">
        <v>313</v>
      </c>
      <c r="B385" s="21" t="s">
        <v>316</v>
      </c>
      <c r="C385" s="21" t="s">
        <v>314</v>
      </c>
      <c r="D385" s="64"/>
      <c r="E385" s="119">
        <f>E386</f>
        <v>1738.1</v>
      </c>
      <c r="F385" s="119">
        <f t="shared" ref="F385:G385" si="86">F386</f>
        <v>1738.1</v>
      </c>
      <c r="G385" s="119">
        <f t="shared" si="86"/>
        <v>1738.1</v>
      </c>
    </row>
    <row r="386" spans="1:7" ht="30" x14ac:dyDescent="0.25">
      <c r="A386" s="1" t="s">
        <v>58</v>
      </c>
      <c r="B386" s="21" t="s">
        <v>316</v>
      </c>
      <c r="C386" s="21" t="s">
        <v>314</v>
      </c>
      <c r="D386" s="64">
        <v>600</v>
      </c>
      <c r="E386" s="20">
        <v>1738.1</v>
      </c>
      <c r="F386" s="20">
        <v>1738.1</v>
      </c>
      <c r="G386" s="20">
        <v>1738.1</v>
      </c>
    </row>
    <row r="387" spans="1:7" x14ac:dyDescent="0.25">
      <c r="A387" s="9" t="s">
        <v>328</v>
      </c>
      <c r="B387" s="120" t="s">
        <v>329</v>
      </c>
      <c r="C387" s="120"/>
      <c r="D387" s="121"/>
      <c r="E387" s="55">
        <f>SUM(E388+E400)</f>
        <v>275119.8</v>
      </c>
      <c r="F387" s="55">
        <f>SUM(F388+F400)</f>
        <v>288335.3</v>
      </c>
      <c r="G387" s="55">
        <f>SUM(G388+G400)</f>
        <v>298956.09999999998</v>
      </c>
    </row>
    <row r="388" spans="1:7" ht="30" x14ac:dyDescent="0.25">
      <c r="A388" s="66" t="s">
        <v>550</v>
      </c>
      <c r="B388" s="15" t="s">
        <v>329</v>
      </c>
      <c r="C388" s="16" t="s">
        <v>303</v>
      </c>
      <c r="D388" s="112"/>
      <c r="E388" s="20">
        <f>SUM(E389+E396)</f>
        <v>193672.4</v>
      </c>
      <c r="F388" s="20">
        <f>SUM(F389+F396)</f>
        <v>201981.4</v>
      </c>
      <c r="G388" s="20">
        <f>SUM(G389+G396)</f>
        <v>209532.5</v>
      </c>
    </row>
    <row r="389" spans="1:7" ht="30" x14ac:dyDescent="0.25">
      <c r="A389" s="61" t="s">
        <v>304</v>
      </c>
      <c r="B389" s="15" t="s">
        <v>329</v>
      </c>
      <c r="C389" s="16" t="s">
        <v>305</v>
      </c>
      <c r="D389" s="112"/>
      <c r="E389" s="20">
        <f>SUM(E390)+E393</f>
        <v>193636.4</v>
      </c>
      <c r="F389" s="20">
        <f t="shared" ref="F389:G389" si="87">SUM(F390)+F393</f>
        <v>201945.4</v>
      </c>
      <c r="G389" s="20">
        <f t="shared" si="87"/>
        <v>209496.5</v>
      </c>
    </row>
    <row r="390" spans="1:7" ht="45" x14ac:dyDescent="0.25">
      <c r="A390" s="62" t="s">
        <v>306</v>
      </c>
      <c r="B390" s="15" t="s">
        <v>329</v>
      </c>
      <c r="C390" s="16" t="s">
        <v>307</v>
      </c>
      <c r="D390" s="112"/>
      <c r="E390" s="20">
        <f>SUM(E391)</f>
        <v>191836.4</v>
      </c>
      <c r="F390" s="20">
        <f t="shared" ref="F390:G390" si="88">SUM(F391)</f>
        <v>201945.4</v>
      </c>
      <c r="G390" s="20">
        <f t="shared" si="88"/>
        <v>209496.5</v>
      </c>
    </row>
    <row r="391" spans="1:7" ht="30" x14ac:dyDescent="0.25">
      <c r="A391" s="62" t="s">
        <v>51</v>
      </c>
      <c r="B391" s="15" t="s">
        <v>329</v>
      </c>
      <c r="C391" s="16" t="s">
        <v>308</v>
      </c>
      <c r="D391" s="17"/>
      <c r="E391" s="20">
        <f>E392</f>
        <v>191836.4</v>
      </c>
      <c r="F391" s="20">
        <f t="shared" ref="F391:G391" si="89">F392</f>
        <v>201945.4</v>
      </c>
      <c r="G391" s="20">
        <f t="shared" si="89"/>
        <v>209496.5</v>
      </c>
    </row>
    <row r="392" spans="1:7" ht="30" x14ac:dyDescent="0.25">
      <c r="A392" s="1" t="s">
        <v>58</v>
      </c>
      <c r="B392" s="15" t="s">
        <v>329</v>
      </c>
      <c r="C392" s="16" t="s">
        <v>308</v>
      </c>
      <c r="D392" s="65">
        <v>600</v>
      </c>
      <c r="E392" s="20">
        <v>191836.4</v>
      </c>
      <c r="F392" s="20">
        <v>201945.4</v>
      </c>
      <c r="G392" s="20">
        <v>209496.5</v>
      </c>
    </row>
    <row r="393" spans="1:7" ht="30" x14ac:dyDescent="0.25">
      <c r="A393" s="66" t="s">
        <v>322</v>
      </c>
      <c r="B393" s="15" t="s">
        <v>329</v>
      </c>
      <c r="C393" s="16" t="s">
        <v>323</v>
      </c>
      <c r="D393" s="16"/>
      <c r="E393" s="20">
        <f>E394</f>
        <v>1800</v>
      </c>
      <c r="F393" s="20">
        <f t="shared" ref="F393:G394" si="90">F394</f>
        <v>0</v>
      </c>
      <c r="G393" s="20">
        <f t="shared" si="90"/>
        <v>0</v>
      </c>
    </row>
    <row r="394" spans="1:7" ht="30" x14ac:dyDescent="0.25">
      <c r="A394" s="82" t="s">
        <v>479</v>
      </c>
      <c r="B394" s="15" t="s">
        <v>329</v>
      </c>
      <c r="C394" s="16" t="s">
        <v>480</v>
      </c>
      <c r="D394" s="16"/>
      <c r="E394" s="20">
        <f>E395</f>
        <v>1800</v>
      </c>
      <c r="F394" s="20">
        <f t="shared" si="90"/>
        <v>0</v>
      </c>
      <c r="G394" s="20">
        <f t="shared" si="90"/>
        <v>0</v>
      </c>
    </row>
    <row r="395" spans="1:7" ht="30" x14ac:dyDescent="0.25">
      <c r="A395" s="66" t="s">
        <v>58</v>
      </c>
      <c r="B395" s="15" t="s">
        <v>329</v>
      </c>
      <c r="C395" s="16" t="s">
        <v>480</v>
      </c>
      <c r="D395" s="16" t="s">
        <v>309</v>
      </c>
      <c r="E395" s="20">
        <v>1800</v>
      </c>
      <c r="F395" s="20"/>
      <c r="G395" s="20"/>
    </row>
    <row r="396" spans="1:7" ht="45" x14ac:dyDescent="0.25">
      <c r="A396" s="118" t="s">
        <v>514</v>
      </c>
      <c r="B396" s="15" t="s">
        <v>329</v>
      </c>
      <c r="C396" s="81" t="s">
        <v>310</v>
      </c>
      <c r="D396" s="112"/>
      <c r="E396" s="20">
        <f>E397</f>
        <v>36</v>
      </c>
      <c r="F396" s="20">
        <f t="shared" ref="F396:G397" si="91">F397</f>
        <v>36</v>
      </c>
      <c r="G396" s="20">
        <f t="shared" si="91"/>
        <v>36</v>
      </c>
    </row>
    <row r="397" spans="1:7" ht="30" x14ac:dyDescent="0.25">
      <c r="A397" s="122" t="s">
        <v>311</v>
      </c>
      <c r="B397" s="15" t="s">
        <v>329</v>
      </c>
      <c r="C397" s="81" t="s">
        <v>312</v>
      </c>
      <c r="D397" s="112"/>
      <c r="E397" s="20">
        <f>E398</f>
        <v>36</v>
      </c>
      <c r="F397" s="20">
        <f t="shared" si="91"/>
        <v>36</v>
      </c>
      <c r="G397" s="20">
        <f t="shared" si="91"/>
        <v>36</v>
      </c>
    </row>
    <row r="398" spans="1:7" ht="30" x14ac:dyDescent="0.25">
      <c r="A398" s="80" t="s">
        <v>313</v>
      </c>
      <c r="B398" s="15" t="s">
        <v>329</v>
      </c>
      <c r="C398" s="81" t="s">
        <v>314</v>
      </c>
      <c r="D398" s="112"/>
      <c r="E398" s="20">
        <f>E399</f>
        <v>36</v>
      </c>
      <c r="F398" s="20">
        <f t="shared" ref="F398:G398" si="92">F399</f>
        <v>36</v>
      </c>
      <c r="G398" s="20">
        <f t="shared" si="92"/>
        <v>36</v>
      </c>
    </row>
    <row r="399" spans="1:7" ht="30" x14ac:dyDescent="0.25">
      <c r="A399" s="1" t="s">
        <v>58</v>
      </c>
      <c r="B399" s="15" t="s">
        <v>329</v>
      </c>
      <c r="C399" s="81" t="s">
        <v>314</v>
      </c>
      <c r="D399" s="112">
        <v>600</v>
      </c>
      <c r="E399" s="20">
        <v>36</v>
      </c>
      <c r="F399" s="20">
        <v>36</v>
      </c>
      <c r="G399" s="20">
        <v>36</v>
      </c>
    </row>
    <row r="400" spans="1:7" ht="30" x14ac:dyDescent="0.25">
      <c r="A400" s="123" t="s">
        <v>553</v>
      </c>
      <c r="B400" s="15" t="s">
        <v>329</v>
      </c>
      <c r="C400" s="124" t="s">
        <v>354</v>
      </c>
      <c r="D400" s="16"/>
      <c r="E400" s="20">
        <f>SUM(E401)</f>
        <v>81447.399999999994</v>
      </c>
      <c r="F400" s="20">
        <f t="shared" ref="F400:G400" si="93">SUM(F401)</f>
        <v>86353.9</v>
      </c>
      <c r="G400" s="20">
        <f t="shared" si="93"/>
        <v>89423.6</v>
      </c>
    </row>
    <row r="401" spans="1:7" x14ac:dyDescent="0.25">
      <c r="A401" s="1" t="s">
        <v>355</v>
      </c>
      <c r="B401" s="15" t="s">
        <v>329</v>
      </c>
      <c r="C401" s="16" t="s">
        <v>356</v>
      </c>
      <c r="D401" s="16"/>
      <c r="E401" s="20">
        <f>E402</f>
        <v>81447.399999999994</v>
      </c>
      <c r="F401" s="20">
        <f t="shared" ref="F401:G403" si="94">F402</f>
        <v>86353.9</v>
      </c>
      <c r="G401" s="20">
        <f t="shared" si="94"/>
        <v>89423.6</v>
      </c>
    </row>
    <row r="402" spans="1:7" ht="30" x14ac:dyDescent="0.25">
      <c r="A402" s="1" t="s">
        <v>357</v>
      </c>
      <c r="B402" s="15" t="s">
        <v>329</v>
      </c>
      <c r="C402" s="81" t="s">
        <v>358</v>
      </c>
      <c r="D402" s="16"/>
      <c r="E402" s="20">
        <f>E403</f>
        <v>81447.399999999994</v>
      </c>
      <c r="F402" s="20">
        <f t="shared" si="94"/>
        <v>86353.9</v>
      </c>
      <c r="G402" s="20">
        <f t="shared" si="94"/>
        <v>89423.6</v>
      </c>
    </row>
    <row r="403" spans="1:7" ht="30" x14ac:dyDescent="0.25">
      <c r="A403" s="61" t="s">
        <v>51</v>
      </c>
      <c r="B403" s="15" t="s">
        <v>329</v>
      </c>
      <c r="C403" s="16" t="s">
        <v>359</v>
      </c>
      <c r="D403" s="16"/>
      <c r="E403" s="20">
        <f>E404</f>
        <v>81447.399999999994</v>
      </c>
      <c r="F403" s="20">
        <f t="shared" si="94"/>
        <v>86353.9</v>
      </c>
      <c r="G403" s="20">
        <f t="shared" si="94"/>
        <v>89423.6</v>
      </c>
    </row>
    <row r="404" spans="1:7" ht="30" x14ac:dyDescent="0.25">
      <c r="A404" s="1" t="s">
        <v>58</v>
      </c>
      <c r="B404" s="15" t="s">
        <v>329</v>
      </c>
      <c r="C404" s="16" t="s">
        <v>359</v>
      </c>
      <c r="D404" s="16" t="s">
        <v>309</v>
      </c>
      <c r="E404" s="20">
        <v>81447.399999999994</v>
      </c>
      <c r="F404" s="20">
        <v>86353.9</v>
      </c>
      <c r="G404" s="20">
        <v>89423.6</v>
      </c>
    </row>
    <row r="405" spans="1:7" x14ac:dyDescent="0.25">
      <c r="A405" s="9" t="s">
        <v>429</v>
      </c>
      <c r="B405" s="10" t="s">
        <v>167</v>
      </c>
      <c r="C405" s="14"/>
      <c r="D405" s="10"/>
      <c r="E405" s="12">
        <f>E406+E416</f>
        <v>25403</v>
      </c>
      <c r="F405" s="12">
        <f>F406+F416</f>
        <v>26253.5</v>
      </c>
      <c r="G405" s="12">
        <f t="shared" ref="G405" si="95">G406+G416</f>
        <v>23099.599999999999</v>
      </c>
    </row>
    <row r="406" spans="1:7" ht="30" x14ac:dyDescent="0.25">
      <c r="A406" s="1" t="s">
        <v>535</v>
      </c>
      <c r="B406" s="15" t="s">
        <v>167</v>
      </c>
      <c r="C406" s="16" t="s">
        <v>168</v>
      </c>
      <c r="D406" s="15"/>
      <c r="E406" s="20">
        <f>SUM(E407+E413)</f>
        <v>13640.5</v>
      </c>
      <c r="F406" s="20">
        <f t="shared" ref="F406:G406" si="96">SUM(F407+F413)</f>
        <v>14327.199999999999</v>
      </c>
      <c r="G406" s="20">
        <f t="shared" si="96"/>
        <v>13710.800000000001</v>
      </c>
    </row>
    <row r="407" spans="1:7" ht="30" x14ac:dyDescent="0.25">
      <c r="A407" s="1" t="s">
        <v>169</v>
      </c>
      <c r="B407" s="15" t="s">
        <v>167</v>
      </c>
      <c r="C407" s="16" t="s">
        <v>170</v>
      </c>
      <c r="D407" s="17"/>
      <c r="E407" s="20">
        <f>SUM(E408+E410)</f>
        <v>1201.8</v>
      </c>
      <c r="F407" s="20">
        <f>SUM(F408+F410)</f>
        <v>1520.9</v>
      </c>
      <c r="G407" s="20">
        <f>SUM(G408+G410)</f>
        <v>930.1</v>
      </c>
    </row>
    <row r="408" spans="1:7" x14ac:dyDescent="0.25">
      <c r="A408" s="1" t="s">
        <v>427</v>
      </c>
      <c r="B408" s="15" t="s">
        <v>167</v>
      </c>
      <c r="C408" s="16" t="s">
        <v>171</v>
      </c>
      <c r="D408" s="17"/>
      <c r="E408" s="20">
        <f>E409</f>
        <v>1001.8</v>
      </c>
      <c r="F408" s="20">
        <f t="shared" ref="F408:G408" si="97">F409</f>
        <v>1320.9</v>
      </c>
      <c r="G408" s="20">
        <f t="shared" si="97"/>
        <v>730.1</v>
      </c>
    </row>
    <row r="409" spans="1:7" ht="30" x14ac:dyDescent="0.25">
      <c r="A409" s="1" t="s">
        <v>21</v>
      </c>
      <c r="B409" s="15" t="s">
        <v>167</v>
      </c>
      <c r="C409" s="16" t="s">
        <v>171</v>
      </c>
      <c r="D409" s="17">
        <v>200</v>
      </c>
      <c r="E409" s="60">
        <v>1001.8</v>
      </c>
      <c r="F409" s="60">
        <v>1320.9</v>
      </c>
      <c r="G409" s="20">
        <v>730.1</v>
      </c>
    </row>
    <row r="410" spans="1:7" x14ac:dyDescent="0.25">
      <c r="A410" s="89" t="s">
        <v>172</v>
      </c>
      <c r="B410" s="15" t="s">
        <v>167</v>
      </c>
      <c r="C410" s="16" t="s">
        <v>173</v>
      </c>
      <c r="D410" s="17"/>
      <c r="E410" s="20">
        <f>E411+E412</f>
        <v>200</v>
      </c>
      <c r="F410" s="20">
        <f t="shared" ref="F410:G410" si="98">F411+F412</f>
        <v>200</v>
      </c>
      <c r="G410" s="20">
        <f t="shared" si="98"/>
        <v>200</v>
      </c>
    </row>
    <row r="411" spans="1:7" x14ac:dyDescent="0.25">
      <c r="A411" s="1" t="s">
        <v>29</v>
      </c>
      <c r="B411" s="15" t="s">
        <v>167</v>
      </c>
      <c r="C411" s="16" t="s">
        <v>173</v>
      </c>
      <c r="D411" s="17">
        <v>300</v>
      </c>
      <c r="E411" s="60">
        <v>100</v>
      </c>
      <c r="F411" s="60">
        <v>100</v>
      </c>
      <c r="G411" s="60">
        <v>100</v>
      </c>
    </row>
    <row r="412" spans="1:7" ht="30" x14ac:dyDescent="0.25">
      <c r="A412" s="66" t="s">
        <v>58</v>
      </c>
      <c r="B412" s="15" t="s">
        <v>167</v>
      </c>
      <c r="C412" s="16" t="s">
        <v>173</v>
      </c>
      <c r="D412" s="17">
        <v>600</v>
      </c>
      <c r="E412" s="60">
        <v>100</v>
      </c>
      <c r="F412" s="60">
        <v>100</v>
      </c>
      <c r="G412" s="60">
        <v>100</v>
      </c>
    </row>
    <row r="413" spans="1:7" ht="30" x14ac:dyDescent="0.25">
      <c r="A413" s="1" t="s">
        <v>174</v>
      </c>
      <c r="B413" s="15" t="s">
        <v>167</v>
      </c>
      <c r="C413" s="16" t="s">
        <v>175</v>
      </c>
      <c r="D413" s="17"/>
      <c r="E413" s="20">
        <f>E414</f>
        <v>12438.7</v>
      </c>
      <c r="F413" s="20">
        <f t="shared" ref="F413:G414" si="99">F414</f>
        <v>12806.3</v>
      </c>
      <c r="G413" s="20">
        <f t="shared" si="99"/>
        <v>12780.7</v>
      </c>
    </row>
    <row r="414" spans="1:7" ht="30" x14ac:dyDescent="0.25">
      <c r="A414" s="1" t="s">
        <v>57</v>
      </c>
      <c r="B414" s="15" t="s">
        <v>167</v>
      </c>
      <c r="C414" s="16" t="s">
        <v>176</v>
      </c>
      <c r="D414" s="17"/>
      <c r="E414" s="20">
        <f>E415</f>
        <v>12438.7</v>
      </c>
      <c r="F414" s="20">
        <f t="shared" si="99"/>
        <v>12806.3</v>
      </c>
      <c r="G414" s="20">
        <f t="shared" si="99"/>
        <v>12780.7</v>
      </c>
    </row>
    <row r="415" spans="1:7" ht="30" x14ac:dyDescent="0.25">
      <c r="A415" s="1" t="s">
        <v>58</v>
      </c>
      <c r="B415" s="15" t="s">
        <v>167</v>
      </c>
      <c r="C415" s="16" t="s">
        <v>176</v>
      </c>
      <c r="D415" s="17">
        <v>600</v>
      </c>
      <c r="E415" s="60">
        <v>12438.7</v>
      </c>
      <c r="F415" s="60">
        <v>12806.3</v>
      </c>
      <c r="G415" s="20">
        <v>12780.7</v>
      </c>
    </row>
    <row r="416" spans="1:7" ht="30" x14ac:dyDescent="0.25">
      <c r="A416" s="66" t="s">
        <v>550</v>
      </c>
      <c r="B416" s="15" t="s">
        <v>167</v>
      </c>
      <c r="C416" s="16" t="s">
        <v>303</v>
      </c>
      <c r="D416" s="17"/>
      <c r="E416" s="20">
        <f>SUM(E417)</f>
        <v>11762.5</v>
      </c>
      <c r="F416" s="20">
        <f t="shared" ref="F416:G417" si="100">SUM(F417)</f>
        <v>11926.3</v>
      </c>
      <c r="G416" s="20">
        <f t="shared" si="100"/>
        <v>9388.7999999999993</v>
      </c>
    </row>
    <row r="417" spans="1:7" x14ac:dyDescent="0.25">
      <c r="A417" s="62" t="s">
        <v>330</v>
      </c>
      <c r="B417" s="16" t="s">
        <v>167</v>
      </c>
      <c r="C417" s="16" t="s">
        <v>331</v>
      </c>
      <c r="D417" s="65"/>
      <c r="E417" s="20">
        <f>SUM(E418)</f>
        <v>11762.5</v>
      </c>
      <c r="F417" s="20">
        <f t="shared" si="100"/>
        <v>11926.3</v>
      </c>
      <c r="G417" s="20">
        <f t="shared" si="100"/>
        <v>9388.7999999999993</v>
      </c>
    </row>
    <row r="418" spans="1:7" ht="30" x14ac:dyDescent="0.25">
      <c r="A418" s="89" t="s">
        <v>332</v>
      </c>
      <c r="B418" s="81" t="s">
        <v>167</v>
      </c>
      <c r="C418" s="81" t="s">
        <v>333</v>
      </c>
      <c r="D418" s="65"/>
      <c r="E418" s="20">
        <f>SUM(E419+E421+E424)</f>
        <v>11762.5</v>
      </c>
      <c r="F418" s="20">
        <f>SUM(F419+F421+F424)</f>
        <v>11926.3</v>
      </c>
      <c r="G418" s="20">
        <f>SUM(G419+G421+G424)</f>
        <v>9388.7999999999993</v>
      </c>
    </row>
    <row r="419" spans="1:7" ht="30" x14ac:dyDescent="0.25">
      <c r="A419" s="62" t="s">
        <v>334</v>
      </c>
      <c r="B419" s="16" t="s">
        <v>167</v>
      </c>
      <c r="C419" s="16" t="s">
        <v>335</v>
      </c>
      <c r="D419" s="65"/>
      <c r="E419" s="20">
        <f>E420</f>
        <v>1000</v>
      </c>
      <c r="F419" s="20">
        <f t="shared" ref="F419:G419" si="101">F420</f>
        <v>1000</v>
      </c>
      <c r="G419" s="20">
        <f t="shared" si="101"/>
        <v>1000</v>
      </c>
    </row>
    <row r="420" spans="1:7" ht="30" x14ac:dyDescent="0.25">
      <c r="A420" s="1" t="s">
        <v>58</v>
      </c>
      <c r="B420" s="15" t="s">
        <v>167</v>
      </c>
      <c r="C420" s="16" t="s">
        <v>335</v>
      </c>
      <c r="D420" s="17">
        <v>600</v>
      </c>
      <c r="E420" s="20">
        <v>1000</v>
      </c>
      <c r="F420" s="20">
        <v>1000</v>
      </c>
      <c r="G420" s="20">
        <v>1000</v>
      </c>
    </row>
    <row r="421" spans="1:7" ht="30" x14ac:dyDescent="0.25">
      <c r="A421" s="1" t="s">
        <v>336</v>
      </c>
      <c r="B421" s="15" t="s">
        <v>167</v>
      </c>
      <c r="C421" s="16" t="s">
        <v>337</v>
      </c>
      <c r="D421" s="17"/>
      <c r="E421" s="20">
        <f>SUM(E422:E423)</f>
        <v>4154.3999999999996</v>
      </c>
      <c r="F421" s="20">
        <f>SUM(F422:F423)</f>
        <v>5526.8</v>
      </c>
      <c r="G421" s="20">
        <f>SUM(G422:G423)</f>
        <v>2989.3</v>
      </c>
    </row>
    <row r="422" spans="1:7" x14ac:dyDescent="0.25">
      <c r="A422" s="1" t="s">
        <v>29</v>
      </c>
      <c r="B422" s="15" t="s">
        <v>167</v>
      </c>
      <c r="C422" s="16" t="s">
        <v>337</v>
      </c>
      <c r="D422" s="17">
        <v>300</v>
      </c>
      <c r="E422" s="20">
        <v>1496</v>
      </c>
      <c r="F422" s="20">
        <v>1839</v>
      </c>
      <c r="G422" s="20">
        <v>1076</v>
      </c>
    </row>
    <row r="423" spans="1:7" ht="30" x14ac:dyDescent="0.25">
      <c r="A423" s="1" t="s">
        <v>58</v>
      </c>
      <c r="B423" s="15" t="s">
        <v>167</v>
      </c>
      <c r="C423" s="16" t="s">
        <v>337</v>
      </c>
      <c r="D423" s="17">
        <v>600</v>
      </c>
      <c r="E423" s="20">
        <v>2658.4</v>
      </c>
      <c r="F423" s="20">
        <v>3687.8</v>
      </c>
      <c r="G423" s="20">
        <v>1913.3</v>
      </c>
    </row>
    <row r="424" spans="1:7" ht="75" x14ac:dyDescent="0.25">
      <c r="A424" s="66" t="s">
        <v>554</v>
      </c>
      <c r="B424" s="15" t="s">
        <v>167</v>
      </c>
      <c r="C424" s="116" t="s">
        <v>444</v>
      </c>
      <c r="D424" s="17"/>
      <c r="E424" s="20">
        <f>SUM(E425:E425)</f>
        <v>6608.1</v>
      </c>
      <c r="F424" s="20">
        <f>SUM(F425:F425)</f>
        <v>5399.5</v>
      </c>
      <c r="G424" s="20">
        <f>SUM(G425:G425)</f>
        <v>5399.5</v>
      </c>
    </row>
    <row r="425" spans="1:7" ht="30" x14ac:dyDescent="0.25">
      <c r="A425" s="1" t="s">
        <v>58</v>
      </c>
      <c r="B425" s="15" t="s">
        <v>167</v>
      </c>
      <c r="C425" s="116" t="s">
        <v>444</v>
      </c>
      <c r="D425" s="17">
        <v>600</v>
      </c>
      <c r="E425" s="20">
        <v>6608.1</v>
      </c>
      <c r="F425" s="20">
        <v>5399.5</v>
      </c>
      <c r="G425" s="20">
        <v>5399.5</v>
      </c>
    </row>
    <row r="426" spans="1:7" x14ac:dyDescent="0.25">
      <c r="A426" s="9" t="s">
        <v>338</v>
      </c>
      <c r="B426" s="10" t="s">
        <v>339</v>
      </c>
      <c r="C426" s="125"/>
      <c r="D426" s="11"/>
      <c r="E426" s="102">
        <f>SUM(E427)</f>
        <v>77624.2</v>
      </c>
      <c r="F426" s="102">
        <f t="shared" ref="F426:G426" si="102">SUM(F427)</f>
        <v>79234.700000000012</v>
      </c>
      <c r="G426" s="102">
        <f t="shared" si="102"/>
        <v>80055.000000000015</v>
      </c>
    </row>
    <row r="427" spans="1:7" ht="30" x14ac:dyDescent="0.25">
      <c r="A427" s="66" t="s">
        <v>550</v>
      </c>
      <c r="B427" s="16" t="s">
        <v>339</v>
      </c>
      <c r="C427" s="16" t="s">
        <v>303</v>
      </c>
      <c r="D427" s="65"/>
      <c r="E427" s="103">
        <f>SUM(E428+E436)</f>
        <v>77624.2</v>
      </c>
      <c r="F427" s="103">
        <f t="shared" ref="F427:G427" si="103">SUM(F428+F436)</f>
        <v>79234.700000000012</v>
      </c>
      <c r="G427" s="103">
        <f t="shared" si="103"/>
        <v>80055.000000000015</v>
      </c>
    </row>
    <row r="428" spans="1:7" x14ac:dyDescent="0.25">
      <c r="A428" s="62" t="s">
        <v>330</v>
      </c>
      <c r="B428" s="16" t="s">
        <v>339</v>
      </c>
      <c r="C428" s="81" t="s">
        <v>331</v>
      </c>
      <c r="D428" s="65"/>
      <c r="E428" s="103">
        <f>SUM(E429+E433)</f>
        <v>6885.5</v>
      </c>
      <c r="F428" s="103">
        <f t="shared" ref="F428:G428" si="104">SUM(F429+F433)</f>
        <v>6955.8</v>
      </c>
      <c r="G428" s="103">
        <f t="shared" si="104"/>
        <v>6825.8</v>
      </c>
    </row>
    <row r="429" spans="1:7" ht="30" x14ac:dyDescent="0.25">
      <c r="A429" s="89" t="s">
        <v>340</v>
      </c>
      <c r="B429" s="16" t="s">
        <v>339</v>
      </c>
      <c r="C429" s="81" t="s">
        <v>341</v>
      </c>
      <c r="D429" s="65"/>
      <c r="E429" s="103">
        <f>SUM(E430)</f>
        <v>6621</v>
      </c>
      <c r="F429" s="103">
        <f t="shared" ref="F429:G429" si="105">SUM(F430)</f>
        <v>6621</v>
      </c>
      <c r="G429" s="103">
        <f t="shared" si="105"/>
        <v>6621</v>
      </c>
    </row>
    <row r="430" spans="1:7" ht="75" x14ac:dyDescent="0.25">
      <c r="A430" s="66" t="s">
        <v>555</v>
      </c>
      <c r="B430" s="16" t="s">
        <v>339</v>
      </c>
      <c r="C430" s="81" t="s">
        <v>342</v>
      </c>
      <c r="D430" s="65"/>
      <c r="E430" s="107">
        <f>SUM(E431:E432)</f>
        <v>6621</v>
      </c>
      <c r="F430" s="107">
        <f t="shared" ref="F430:G430" si="106">SUM(F431:F432)</f>
        <v>6621</v>
      </c>
      <c r="G430" s="107">
        <f t="shared" si="106"/>
        <v>6621</v>
      </c>
    </row>
    <row r="431" spans="1:7" ht="60" x14ac:dyDescent="0.25">
      <c r="A431" s="1" t="s">
        <v>14</v>
      </c>
      <c r="B431" s="16" t="s">
        <v>339</v>
      </c>
      <c r="C431" s="81" t="s">
        <v>342</v>
      </c>
      <c r="D431" s="112">
        <v>100</v>
      </c>
      <c r="E431" s="20">
        <v>6096.4</v>
      </c>
      <c r="F431" s="20">
        <v>6096.4</v>
      </c>
      <c r="G431" s="20">
        <v>6096.4</v>
      </c>
    </row>
    <row r="432" spans="1:7" ht="30" x14ac:dyDescent="0.25">
      <c r="A432" s="1" t="s">
        <v>21</v>
      </c>
      <c r="B432" s="15" t="s">
        <v>339</v>
      </c>
      <c r="C432" s="81" t="s">
        <v>342</v>
      </c>
      <c r="D432" s="112">
        <v>200</v>
      </c>
      <c r="E432" s="20">
        <v>524.6</v>
      </c>
      <c r="F432" s="20">
        <v>524.6</v>
      </c>
      <c r="G432" s="20">
        <v>524.6</v>
      </c>
    </row>
    <row r="433" spans="1:7" x14ac:dyDescent="0.25">
      <c r="A433" s="94" t="s">
        <v>462</v>
      </c>
      <c r="B433" s="15" t="s">
        <v>339</v>
      </c>
      <c r="C433" s="116" t="s">
        <v>464</v>
      </c>
      <c r="D433" s="114"/>
      <c r="E433" s="20">
        <f t="shared" ref="E433:G434" si="107">E434</f>
        <v>264.5</v>
      </c>
      <c r="F433" s="20">
        <f t="shared" si="107"/>
        <v>334.8</v>
      </c>
      <c r="G433" s="20">
        <f t="shared" si="107"/>
        <v>204.8</v>
      </c>
    </row>
    <row r="434" spans="1:7" ht="30" x14ac:dyDescent="0.25">
      <c r="A434" s="94" t="s">
        <v>463</v>
      </c>
      <c r="B434" s="15" t="s">
        <v>339</v>
      </c>
      <c r="C434" s="116" t="s">
        <v>465</v>
      </c>
      <c r="D434" s="114"/>
      <c r="E434" s="20">
        <f t="shared" si="107"/>
        <v>264.5</v>
      </c>
      <c r="F434" s="20">
        <f t="shared" si="107"/>
        <v>334.8</v>
      </c>
      <c r="G434" s="20">
        <f t="shared" si="107"/>
        <v>204.8</v>
      </c>
    </row>
    <row r="435" spans="1:7" ht="30" x14ac:dyDescent="0.25">
      <c r="A435" s="66" t="s">
        <v>21</v>
      </c>
      <c r="B435" s="15" t="s">
        <v>339</v>
      </c>
      <c r="C435" s="116" t="s">
        <v>465</v>
      </c>
      <c r="D435" s="114">
        <v>200</v>
      </c>
      <c r="E435" s="20">
        <v>264.5</v>
      </c>
      <c r="F435" s="20">
        <v>334.8</v>
      </c>
      <c r="G435" s="20">
        <v>204.8</v>
      </c>
    </row>
    <row r="436" spans="1:7" ht="45" x14ac:dyDescent="0.25">
      <c r="A436" s="66" t="s">
        <v>515</v>
      </c>
      <c r="B436" s="15" t="s">
        <v>339</v>
      </c>
      <c r="C436" s="81" t="s">
        <v>310</v>
      </c>
      <c r="D436" s="17"/>
      <c r="E436" s="20">
        <f>SUM(E437+E447)</f>
        <v>70738.7</v>
      </c>
      <c r="F436" s="20">
        <f t="shared" ref="F436:G436" si="108">SUM(F437+F447)</f>
        <v>72278.900000000009</v>
      </c>
      <c r="G436" s="20">
        <f t="shared" si="108"/>
        <v>73229.200000000012</v>
      </c>
    </row>
    <row r="437" spans="1:7" x14ac:dyDescent="0.25">
      <c r="A437" s="1" t="s">
        <v>343</v>
      </c>
      <c r="B437" s="15" t="s">
        <v>339</v>
      </c>
      <c r="C437" s="81" t="s">
        <v>344</v>
      </c>
      <c r="D437" s="17"/>
      <c r="E437" s="20">
        <f>SUM(E438+E442)</f>
        <v>70338.8</v>
      </c>
      <c r="F437" s="20">
        <f>SUM(F438+F442)</f>
        <v>71772.900000000009</v>
      </c>
      <c r="G437" s="20">
        <f>SUM(G438+G442)</f>
        <v>72919.700000000012</v>
      </c>
    </row>
    <row r="438" spans="1:7" ht="30" x14ac:dyDescent="0.25">
      <c r="A438" s="62" t="s">
        <v>42</v>
      </c>
      <c r="B438" s="15" t="s">
        <v>339</v>
      </c>
      <c r="C438" s="116" t="s">
        <v>345</v>
      </c>
      <c r="D438" s="17"/>
      <c r="E438" s="20">
        <f>SUM(E439:E441)</f>
        <v>21782.9</v>
      </c>
      <c r="F438" s="20">
        <f>SUM(F439:F441)</f>
        <v>22245.8</v>
      </c>
      <c r="G438" s="20">
        <f>SUM(G439:G441)</f>
        <v>22562</v>
      </c>
    </row>
    <row r="439" spans="1:7" ht="60" x14ac:dyDescent="0.25">
      <c r="A439" s="1" t="s">
        <v>14</v>
      </c>
      <c r="B439" s="15" t="s">
        <v>339</v>
      </c>
      <c r="C439" s="116" t="s">
        <v>345</v>
      </c>
      <c r="D439" s="17">
        <v>100</v>
      </c>
      <c r="E439" s="20">
        <v>20837.2</v>
      </c>
      <c r="F439" s="20">
        <v>21034.7</v>
      </c>
      <c r="G439" s="20">
        <v>21842.400000000001</v>
      </c>
    </row>
    <row r="440" spans="1:7" ht="30" x14ac:dyDescent="0.25">
      <c r="A440" s="1" t="s">
        <v>21</v>
      </c>
      <c r="B440" s="15" t="s">
        <v>339</v>
      </c>
      <c r="C440" s="116" t="s">
        <v>345</v>
      </c>
      <c r="D440" s="17">
        <v>200</v>
      </c>
      <c r="E440" s="20">
        <v>938.9</v>
      </c>
      <c r="F440" s="20">
        <v>1204.3</v>
      </c>
      <c r="G440" s="20">
        <v>712.8</v>
      </c>
    </row>
    <row r="441" spans="1:7" x14ac:dyDescent="0.25">
      <c r="A441" s="61" t="s">
        <v>22</v>
      </c>
      <c r="B441" s="15" t="s">
        <v>339</v>
      </c>
      <c r="C441" s="116" t="s">
        <v>345</v>
      </c>
      <c r="D441" s="17">
        <v>800</v>
      </c>
      <c r="E441" s="20">
        <v>6.8</v>
      </c>
      <c r="F441" s="20">
        <v>6.8</v>
      </c>
      <c r="G441" s="20">
        <v>6.8</v>
      </c>
    </row>
    <row r="442" spans="1:7" ht="30" x14ac:dyDescent="0.25">
      <c r="A442" s="61" t="s">
        <v>51</v>
      </c>
      <c r="B442" s="15" t="s">
        <v>339</v>
      </c>
      <c r="C442" s="116" t="s">
        <v>346</v>
      </c>
      <c r="D442" s="17"/>
      <c r="E442" s="20">
        <f>SUM(E443:E446)</f>
        <v>48555.9</v>
      </c>
      <c r="F442" s="20">
        <f t="shared" ref="F442:G442" si="109">SUM(F443:F446)</f>
        <v>49527.100000000006</v>
      </c>
      <c r="G442" s="20">
        <f t="shared" si="109"/>
        <v>50357.700000000004</v>
      </c>
    </row>
    <row r="443" spans="1:7" ht="60" x14ac:dyDescent="0.25">
      <c r="A443" s="1" t="s">
        <v>14</v>
      </c>
      <c r="B443" s="15" t="s">
        <v>339</v>
      </c>
      <c r="C443" s="116" t="s">
        <v>346</v>
      </c>
      <c r="D443" s="17">
        <v>100</v>
      </c>
      <c r="E443" s="20">
        <v>41994.1</v>
      </c>
      <c r="F443" s="20">
        <v>42392.9</v>
      </c>
      <c r="G443" s="20">
        <v>44025.3</v>
      </c>
    </row>
    <row r="444" spans="1:7" ht="30" x14ac:dyDescent="0.25">
      <c r="A444" s="1" t="s">
        <v>21</v>
      </c>
      <c r="B444" s="15" t="s">
        <v>339</v>
      </c>
      <c r="C444" s="116" t="s">
        <v>346</v>
      </c>
      <c r="D444" s="17">
        <v>200</v>
      </c>
      <c r="E444" s="20">
        <v>1713</v>
      </c>
      <c r="F444" s="20">
        <v>2170.6</v>
      </c>
      <c r="G444" s="20">
        <v>1323.5</v>
      </c>
    </row>
    <row r="445" spans="1:7" ht="30" x14ac:dyDescent="0.25">
      <c r="A445" s="1" t="s">
        <v>58</v>
      </c>
      <c r="B445" s="15" t="s">
        <v>339</v>
      </c>
      <c r="C445" s="116" t="s">
        <v>346</v>
      </c>
      <c r="D445" s="17">
        <v>600</v>
      </c>
      <c r="E445" s="20">
        <v>4845.5</v>
      </c>
      <c r="F445" s="20">
        <v>4960.3</v>
      </c>
      <c r="G445" s="20">
        <v>5005.6000000000004</v>
      </c>
    </row>
    <row r="446" spans="1:7" x14ac:dyDescent="0.25">
      <c r="A446" s="61" t="s">
        <v>22</v>
      </c>
      <c r="B446" s="15" t="s">
        <v>339</v>
      </c>
      <c r="C446" s="116" t="s">
        <v>346</v>
      </c>
      <c r="D446" s="17">
        <v>800</v>
      </c>
      <c r="E446" s="20">
        <v>3.3</v>
      </c>
      <c r="F446" s="20">
        <v>3.3</v>
      </c>
      <c r="G446" s="20">
        <v>3.3</v>
      </c>
    </row>
    <row r="447" spans="1:7" ht="30" x14ac:dyDescent="0.25">
      <c r="A447" s="126" t="s">
        <v>466</v>
      </c>
      <c r="B447" s="15" t="s">
        <v>339</v>
      </c>
      <c r="C447" s="116" t="s">
        <v>312</v>
      </c>
      <c r="D447" s="17"/>
      <c r="E447" s="20">
        <f>E448</f>
        <v>399.9</v>
      </c>
      <c r="F447" s="20">
        <f t="shared" ref="F447:G448" si="110">F448</f>
        <v>506</v>
      </c>
      <c r="G447" s="20">
        <f t="shared" si="110"/>
        <v>309.5</v>
      </c>
    </row>
    <row r="448" spans="1:7" ht="30" x14ac:dyDescent="0.25">
      <c r="A448" s="126" t="s">
        <v>326</v>
      </c>
      <c r="B448" s="15" t="s">
        <v>339</v>
      </c>
      <c r="C448" s="116" t="s">
        <v>327</v>
      </c>
      <c r="D448" s="17"/>
      <c r="E448" s="20">
        <f>E449</f>
        <v>399.9</v>
      </c>
      <c r="F448" s="20">
        <f t="shared" si="110"/>
        <v>506</v>
      </c>
      <c r="G448" s="20">
        <f t="shared" si="110"/>
        <v>309.5</v>
      </c>
    </row>
    <row r="449" spans="1:7" ht="30" x14ac:dyDescent="0.25">
      <c r="A449" s="66" t="s">
        <v>58</v>
      </c>
      <c r="B449" s="15" t="s">
        <v>339</v>
      </c>
      <c r="C449" s="116" t="s">
        <v>327</v>
      </c>
      <c r="D449" s="17">
        <v>600</v>
      </c>
      <c r="E449" s="20">
        <v>399.9</v>
      </c>
      <c r="F449" s="20">
        <v>506</v>
      </c>
      <c r="G449" s="20">
        <v>309.5</v>
      </c>
    </row>
    <row r="450" spans="1:7" x14ac:dyDescent="0.25">
      <c r="A450" s="9" t="s">
        <v>360</v>
      </c>
      <c r="B450" s="10" t="s">
        <v>361</v>
      </c>
      <c r="C450" s="125"/>
      <c r="D450" s="11"/>
      <c r="E450" s="12">
        <f>SUM(E451+E461)</f>
        <v>229953.80000000002</v>
      </c>
      <c r="F450" s="12">
        <f>SUM(F451+F461)</f>
        <v>237432.59999999998</v>
      </c>
      <c r="G450" s="12">
        <f>SUM(G451+G461)</f>
        <v>241435.50000000003</v>
      </c>
    </row>
    <row r="451" spans="1:7" x14ac:dyDescent="0.25">
      <c r="A451" s="9" t="s">
        <v>362</v>
      </c>
      <c r="B451" s="10" t="s">
        <v>363</v>
      </c>
      <c r="C451" s="14"/>
      <c r="D451" s="11"/>
      <c r="E451" s="12">
        <f>SUM(E452)</f>
        <v>184258.90000000002</v>
      </c>
      <c r="F451" s="12">
        <f t="shared" ref="F451:G451" si="111">SUM(F452)</f>
        <v>190625.19999999998</v>
      </c>
      <c r="G451" s="12">
        <f t="shared" si="111"/>
        <v>194459.30000000002</v>
      </c>
    </row>
    <row r="452" spans="1:7" ht="30" x14ac:dyDescent="0.25">
      <c r="A452" s="123" t="s">
        <v>553</v>
      </c>
      <c r="B452" s="15" t="s">
        <v>363</v>
      </c>
      <c r="C452" s="127" t="s">
        <v>354</v>
      </c>
      <c r="D452" s="17"/>
      <c r="E452" s="59">
        <f>E453+E457</f>
        <v>184258.90000000002</v>
      </c>
      <c r="F452" s="59">
        <f>F453+F457</f>
        <v>190625.19999999998</v>
      </c>
      <c r="G452" s="59">
        <f>G453+G457</f>
        <v>194459.30000000002</v>
      </c>
    </row>
    <row r="453" spans="1:7" x14ac:dyDescent="0.25">
      <c r="A453" s="1" t="s">
        <v>364</v>
      </c>
      <c r="B453" s="15" t="s">
        <v>363</v>
      </c>
      <c r="C453" s="116" t="s">
        <v>365</v>
      </c>
      <c r="D453" s="17"/>
      <c r="E453" s="59">
        <f>E454</f>
        <v>45476.3</v>
      </c>
      <c r="F453" s="59">
        <f t="shared" ref="F453:G453" si="112">F454</f>
        <v>48038.400000000001</v>
      </c>
      <c r="G453" s="59">
        <f t="shared" si="112"/>
        <v>49689.1</v>
      </c>
    </row>
    <row r="454" spans="1:7" x14ac:dyDescent="0.25">
      <c r="A454" s="1" t="s">
        <v>366</v>
      </c>
      <c r="B454" s="15" t="s">
        <v>363</v>
      </c>
      <c r="C454" s="116" t="s">
        <v>367</v>
      </c>
      <c r="D454" s="17"/>
      <c r="E454" s="59">
        <f>E455</f>
        <v>45476.3</v>
      </c>
      <c r="F454" s="59">
        <f t="shared" ref="F454:G454" si="113">F455</f>
        <v>48038.400000000001</v>
      </c>
      <c r="G454" s="59">
        <f t="shared" si="113"/>
        <v>49689.1</v>
      </c>
    </row>
    <row r="455" spans="1:7" ht="30" x14ac:dyDescent="0.25">
      <c r="A455" s="123" t="s">
        <v>51</v>
      </c>
      <c r="B455" s="15" t="s">
        <v>363</v>
      </c>
      <c r="C455" s="116" t="s">
        <v>368</v>
      </c>
      <c r="D455" s="17"/>
      <c r="E455" s="59">
        <f>E456</f>
        <v>45476.3</v>
      </c>
      <c r="F455" s="59">
        <f t="shared" ref="F455:G455" si="114">F456</f>
        <v>48038.400000000001</v>
      </c>
      <c r="G455" s="59">
        <f t="shared" si="114"/>
        <v>49689.1</v>
      </c>
    </row>
    <row r="456" spans="1:7" ht="30" x14ac:dyDescent="0.25">
      <c r="A456" s="1" t="s">
        <v>58</v>
      </c>
      <c r="B456" s="15" t="s">
        <v>363</v>
      </c>
      <c r="C456" s="116" t="s">
        <v>368</v>
      </c>
      <c r="D456" s="17">
        <v>600</v>
      </c>
      <c r="E456" s="20">
        <v>45476.3</v>
      </c>
      <c r="F456" s="20">
        <v>48038.400000000001</v>
      </c>
      <c r="G456" s="20">
        <v>49689.1</v>
      </c>
    </row>
    <row r="457" spans="1:7" ht="30" x14ac:dyDescent="0.25">
      <c r="A457" s="1" t="s">
        <v>369</v>
      </c>
      <c r="B457" s="15" t="s">
        <v>363</v>
      </c>
      <c r="C457" s="116" t="s">
        <v>370</v>
      </c>
      <c r="D457" s="16"/>
      <c r="E457" s="59">
        <f>SUM(E458)</f>
        <v>138782.6</v>
      </c>
      <c r="F457" s="59">
        <f t="shared" ref="F457:G459" si="115">SUM(F458)</f>
        <v>142586.79999999999</v>
      </c>
      <c r="G457" s="59">
        <f t="shared" si="115"/>
        <v>144770.20000000001</v>
      </c>
    </row>
    <row r="458" spans="1:7" ht="30" x14ac:dyDescent="0.25">
      <c r="A458" s="1" t="s">
        <v>371</v>
      </c>
      <c r="B458" s="15" t="s">
        <v>363</v>
      </c>
      <c r="C458" s="116" t="s">
        <v>372</v>
      </c>
      <c r="D458" s="16"/>
      <c r="E458" s="59">
        <f>SUM(E459)</f>
        <v>138782.6</v>
      </c>
      <c r="F458" s="59">
        <f t="shared" si="115"/>
        <v>142586.79999999999</v>
      </c>
      <c r="G458" s="59">
        <f t="shared" si="115"/>
        <v>144770.20000000001</v>
      </c>
    </row>
    <row r="459" spans="1:7" ht="30" x14ac:dyDescent="0.25">
      <c r="A459" s="123" t="s">
        <v>51</v>
      </c>
      <c r="B459" s="15" t="s">
        <v>363</v>
      </c>
      <c r="C459" s="16" t="s">
        <v>373</v>
      </c>
      <c r="D459" s="16"/>
      <c r="E459" s="59">
        <f>SUM(E460)</f>
        <v>138782.6</v>
      </c>
      <c r="F459" s="59">
        <f t="shared" si="115"/>
        <v>142586.79999999999</v>
      </c>
      <c r="G459" s="59">
        <f t="shared" si="115"/>
        <v>144770.20000000001</v>
      </c>
    </row>
    <row r="460" spans="1:7" ht="30" x14ac:dyDescent="0.25">
      <c r="A460" s="1" t="s">
        <v>58</v>
      </c>
      <c r="B460" s="15" t="s">
        <v>363</v>
      </c>
      <c r="C460" s="16" t="s">
        <v>373</v>
      </c>
      <c r="D460" s="17">
        <v>600</v>
      </c>
      <c r="E460" s="20">
        <v>138782.6</v>
      </c>
      <c r="F460" s="20">
        <v>142586.79999999999</v>
      </c>
      <c r="G460" s="20">
        <v>144770.20000000001</v>
      </c>
    </row>
    <row r="461" spans="1:7" x14ac:dyDescent="0.25">
      <c r="A461" s="9" t="s">
        <v>374</v>
      </c>
      <c r="B461" s="10" t="s">
        <v>375</v>
      </c>
      <c r="C461" s="14"/>
      <c r="D461" s="14"/>
      <c r="E461" s="12">
        <f>SUM(E462)</f>
        <v>45694.899999999994</v>
      </c>
      <c r="F461" s="12">
        <f t="shared" ref="F461:G461" si="116">SUM(F462)</f>
        <v>46807.4</v>
      </c>
      <c r="G461" s="12">
        <f t="shared" si="116"/>
        <v>46976.200000000004</v>
      </c>
    </row>
    <row r="462" spans="1:7" ht="30" x14ac:dyDescent="0.25">
      <c r="A462" s="123" t="s">
        <v>553</v>
      </c>
      <c r="B462" s="15" t="s">
        <v>375</v>
      </c>
      <c r="C462" s="127" t="s">
        <v>354</v>
      </c>
      <c r="D462" s="16"/>
      <c r="E462" s="59">
        <f>E463+E468</f>
        <v>45694.899999999994</v>
      </c>
      <c r="F462" s="59">
        <f t="shared" ref="F462:G462" si="117">F463+F468</f>
        <v>46807.4</v>
      </c>
      <c r="G462" s="59">
        <f t="shared" si="117"/>
        <v>46976.200000000004</v>
      </c>
    </row>
    <row r="463" spans="1:7" x14ac:dyDescent="0.25">
      <c r="A463" s="82" t="s">
        <v>376</v>
      </c>
      <c r="B463" s="78" t="s">
        <v>375</v>
      </c>
      <c r="C463" s="78" t="s">
        <v>377</v>
      </c>
      <c r="D463" s="16"/>
      <c r="E463" s="20">
        <f>SUM(E464)</f>
        <v>551.5</v>
      </c>
      <c r="F463" s="20">
        <f t="shared" ref="F463:G464" si="118">SUM(F464)</f>
        <v>698</v>
      </c>
      <c r="G463" s="20">
        <f t="shared" si="118"/>
        <v>426.9</v>
      </c>
    </row>
    <row r="464" spans="1:7" ht="30" x14ac:dyDescent="0.25">
      <c r="A464" s="82" t="s">
        <v>378</v>
      </c>
      <c r="B464" s="78" t="s">
        <v>375</v>
      </c>
      <c r="C464" s="78" t="s">
        <v>379</v>
      </c>
      <c r="D464" s="16"/>
      <c r="E464" s="20">
        <f>SUM(E465)</f>
        <v>551.5</v>
      </c>
      <c r="F464" s="20">
        <f t="shared" si="118"/>
        <v>698</v>
      </c>
      <c r="G464" s="20">
        <f t="shared" si="118"/>
        <v>426.9</v>
      </c>
    </row>
    <row r="465" spans="1:7" x14ac:dyDescent="0.25">
      <c r="A465" s="1" t="s">
        <v>380</v>
      </c>
      <c r="B465" s="78" t="s">
        <v>375</v>
      </c>
      <c r="C465" s="78" t="s">
        <v>381</v>
      </c>
      <c r="D465" s="78"/>
      <c r="E465" s="20">
        <f>SUM(E466:E467)</f>
        <v>551.5</v>
      </c>
      <c r="F465" s="20">
        <f t="shared" ref="F465:G465" si="119">SUM(F466:F467)</f>
        <v>698</v>
      </c>
      <c r="G465" s="20">
        <f t="shared" si="119"/>
        <v>426.9</v>
      </c>
    </row>
    <row r="466" spans="1:7" ht="30" x14ac:dyDescent="0.25">
      <c r="A466" s="1" t="s">
        <v>21</v>
      </c>
      <c r="B466" s="78" t="s">
        <v>375</v>
      </c>
      <c r="C466" s="78" t="s">
        <v>381</v>
      </c>
      <c r="D466" s="16" t="s">
        <v>48</v>
      </c>
      <c r="E466" s="20">
        <v>0</v>
      </c>
      <c r="F466" s="20">
        <v>0</v>
      </c>
      <c r="G466" s="20">
        <v>0</v>
      </c>
    </row>
    <row r="467" spans="1:7" ht="30" x14ac:dyDescent="0.25">
      <c r="A467" s="1" t="s">
        <v>58</v>
      </c>
      <c r="B467" s="78" t="s">
        <v>375</v>
      </c>
      <c r="C467" s="78" t="s">
        <v>381</v>
      </c>
      <c r="D467" s="88">
        <v>600</v>
      </c>
      <c r="E467" s="20">
        <v>551.5</v>
      </c>
      <c r="F467" s="20">
        <v>698</v>
      </c>
      <c r="G467" s="20">
        <v>426.9</v>
      </c>
    </row>
    <row r="468" spans="1:7" ht="45" x14ac:dyDescent="0.25">
      <c r="A468" s="66" t="s">
        <v>516</v>
      </c>
      <c r="B468" s="15" t="s">
        <v>363</v>
      </c>
      <c r="C468" s="16" t="s">
        <v>382</v>
      </c>
      <c r="D468" s="17"/>
      <c r="E468" s="59">
        <f>E469+E476</f>
        <v>45143.399999999994</v>
      </c>
      <c r="F468" s="59">
        <f t="shared" ref="F468:G468" si="120">F469+F476</f>
        <v>46109.4</v>
      </c>
      <c r="G468" s="59">
        <f t="shared" si="120"/>
        <v>46549.3</v>
      </c>
    </row>
    <row r="469" spans="1:7" x14ac:dyDescent="0.25">
      <c r="A469" s="1" t="s">
        <v>383</v>
      </c>
      <c r="B469" s="15" t="s">
        <v>375</v>
      </c>
      <c r="C469" s="16" t="s">
        <v>384</v>
      </c>
      <c r="D469" s="16"/>
      <c r="E469" s="20">
        <f>SUM(E470+E474)</f>
        <v>43602.2</v>
      </c>
      <c r="F469" s="20">
        <f t="shared" ref="F469:G469" si="121">SUM(F470+F474)</f>
        <v>44295.9</v>
      </c>
      <c r="G469" s="20">
        <f t="shared" si="121"/>
        <v>45239.8</v>
      </c>
    </row>
    <row r="470" spans="1:7" ht="30" x14ac:dyDescent="0.25">
      <c r="A470" s="62" t="s">
        <v>42</v>
      </c>
      <c r="B470" s="15" t="s">
        <v>375</v>
      </c>
      <c r="C470" s="16" t="s">
        <v>385</v>
      </c>
      <c r="D470" s="16"/>
      <c r="E470" s="20">
        <f>SUM(E471:E473)</f>
        <v>7157.7</v>
      </c>
      <c r="F470" s="20">
        <f t="shared" ref="F470:G470" si="122">SUM(F471:F473)</f>
        <v>7057.5999999999995</v>
      </c>
      <c r="G470" s="20">
        <f t="shared" si="122"/>
        <v>7069.7999999999993</v>
      </c>
    </row>
    <row r="471" spans="1:7" ht="60" x14ac:dyDescent="0.25">
      <c r="A471" s="1" t="s">
        <v>14</v>
      </c>
      <c r="B471" s="15" t="s">
        <v>375</v>
      </c>
      <c r="C471" s="16" t="s">
        <v>385</v>
      </c>
      <c r="D471" s="16" t="s">
        <v>47</v>
      </c>
      <c r="E471" s="20">
        <v>6590.3</v>
      </c>
      <c r="F471" s="20">
        <v>6652.4</v>
      </c>
      <c r="G471" s="20">
        <v>6906.7</v>
      </c>
    </row>
    <row r="472" spans="1:7" ht="30" x14ac:dyDescent="0.25">
      <c r="A472" s="1" t="s">
        <v>21</v>
      </c>
      <c r="B472" s="15" t="s">
        <v>375</v>
      </c>
      <c r="C472" s="16" t="s">
        <v>385</v>
      </c>
      <c r="D472" s="16" t="s">
        <v>48</v>
      </c>
      <c r="E472" s="20">
        <v>565.70000000000005</v>
      </c>
      <c r="F472" s="20">
        <v>403.5</v>
      </c>
      <c r="G472" s="20">
        <v>161.4</v>
      </c>
    </row>
    <row r="473" spans="1:7" x14ac:dyDescent="0.25">
      <c r="A473" s="61" t="s">
        <v>22</v>
      </c>
      <c r="B473" s="15" t="s">
        <v>375</v>
      </c>
      <c r="C473" s="16" t="s">
        <v>385</v>
      </c>
      <c r="D473" s="16" t="s">
        <v>386</v>
      </c>
      <c r="E473" s="20">
        <v>1.7</v>
      </c>
      <c r="F473" s="20">
        <v>1.7</v>
      </c>
      <c r="G473" s="20">
        <v>1.7</v>
      </c>
    </row>
    <row r="474" spans="1:7" ht="30" x14ac:dyDescent="0.25">
      <c r="A474" s="61" t="s">
        <v>51</v>
      </c>
      <c r="B474" s="15" t="s">
        <v>375</v>
      </c>
      <c r="C474" s="16" t="s">
        <v>387</v>
      </c>
      <c r="D474" s="16"/>
      <c r="E474" s="20">
        <f>E475</f>
        <v>36444.5</v>
      </c>
      <c r="F474" s="20">
        <f t="shared" ref="F474:G474" si="123">F475</f>
        <v>37238.300000000003</v>
      </c>
      <c r="G474" s="20">
        <f t="shared" si="123"/>
        <v>38170</v>
      </c>
    </row>
    <row r="475" spans="1:7" ht="30" x14ac:dyDescent="0.25">
      <c r="A475" s="1" t="s">
        <v>58</v>
      </c>
      <c r="B475" s="15" t="s">
        <v>375</v>
      </c>
      <c r="C475" s="16" t="s">
        <v>387</v>
      </c>
      <c r="D475" s="16" t="s">
        <v>309</v>
      </c>
      <c r="E475" s="20">
        <v>36444.5</v>
      </c>
      <c r="F475" s="20">
        <v>37238.300000000003</v>
      </c>
      <c r="G475" s="20">
        <v>38170</v>
      </c>
    </row>
    <row r="476" spans="1:7" ht="30" x14ac:dyDescent="0.25">
      <c r="A476" s="1" t="s">
        <v>388</v>
      </c>
      <c r="B476" s="15" t="s">
        <v>375</v>
      </c>
      <c r="C476" s="16" t="s">
        <v>389</v>
      </c>
      <c r="D476" s="16"/>
      <c r="E476" s="20">
        <f>E477</f>
        <v>1541.2</v>
      </c>
      <c r="F476" s="20">
        <f t="shared" ref="F476:G476" si="124">F477</f>
        <v>1813.5</v>
      </c>
      <c r="G476" s="20">
        <f t="shared" si="124"/>
        <v>1309.5</v>
      </c>
    </row>
    <row r="477" spans="1:7" ht="30" x14ac:dyDescent="0.25">
      <c r="A477" s="61" t="s">
        <v>390</v>
      </c>
      <c r="B477" s="15" t="s">
        <v>375</v>
      </c>
      <c r="C477" s="16" t="s">
        <v>391</v>
      </c>
      <c r="D477" s="17"/>
      <c r="E477" s="20">
        <f>SUM(E478:E479)</f>
        <v>1541.2</v>
      </c>
      <c r="F477" s="20">
        <f t="shared" ref="F477:G477" si="125">SUM(F478:F479)</f>
        <v>1813.5</v>
      </c>
      <c r="G477" s="20">
        <f t="shared" si="125"/>
        <v>1309.5</v>
      </c>
    </row>
    <row r="478" spans="1:7" x14ac:dyDescent="0.25">
      <c r="A478" s="1" t="s">
        <v>29</v>
      </c>
      <c r="B478" s="15" t="s">
        <v>375</v>
      </c>
      <c r="C478" s="16" t="s">
        <v>391</v>
      </c>
      <c r="D478" s="17">
        <v>300</v>
      </c>
      <c r="E478" s="20">
        <v>516</v>
      </c>
      <c r="F478" s="20">
        <v>516</v>
      </c>
      <c r="G478" s="20">
        <v>516</v>
      </c>
    </row>
    <row r="479" spans="1:7" ht="30" x14ac:dyDescent="0.25">
      <c r="A479" s="1" t="s">
        <v>58</v>
      </c>
      <c r="B479" s="15" t="s">
        <v>375</v>
      </c>
      <c r="C479" s="16" t="s">
        <v>391</v>
      </c>
      <c r="D479" s="17">
        <v>600</v>
      </c>
      <c r="E479" s="20">
        <v>1025.2</v>
      </c>
      <c r="F479" s="20">
        <v>1297.5</v>
      </c>
      <c r="G479" s="20">
        <v>793.5</v>
      </c>
    </row>
    <row r="480" spans="1:7" x14ac:dyDescent="0.25">
      <c r="A480" s="9" t="s">
        <v>30</v>
      </c>
      <c r="B480" s="10" t="s">
        <v>31</v>
      </c>
      <c r="C480" s="14"/>
      <c r="D480" s="11"/>
      <c r="E480" s="12">
        <f>SUM(E481+E485)+E506</f>
        <v>223298.80000000002</v>
      </c>
      <c r="F480" s="12">
        <f>SUM(F481+F485)+F506</f>
        <v>224160</v>
      </c>
      <c r="G480" s="12">
        <f>SUM(G481+G485)+G506</f>
        <v>223825.4</v>
      </c>
    </row>
    <row r="481" spans="1:7" x14ac:dyDescent="0.25">
      <c r="A481" s="9" t="s">
        <v>177</v>
      </c>
      <c r="B481" s="10" t="s">
        <v>178</v>
      </c>
      <c r="C481" s="14"/>
      <c r="D481" s="11"/>
      <c r="E481" s="12">
        <f>E482</f>
        <v>9235.4</v>
      </c>
      <c r="F481" s="12">
        <f t="shared" ref="F481:G483" si="126">F482</f>
        <v>9235.4</v>
      </c>
      <c r="G481" s="12">
        <f t="shared" si="126"/>
        <v>9235.4</v>
      </c>
    </row>
    <row r="482" spans="1:7" x14ac:dyDescent="0.25">
      <c r="A482" s="1" t="s">
        <v>10</v>
      </c>
      <c r="B482" s="15" t="s">
        <v>178</v>
      </c>
      <c r="C482" s="16" t="s">
        <v>11</v>
      </c>
      <c r="D482" s="17"/>
      <c r="E482" s="59">
        <f>E483</f>
        <v>9235.4</v>
      </c>
      <c r="F482" s="59">
        <f t="shared" si="126"/>
        <v>9235.4</v>
      </c>
      <c r="G482" s="59">
        <f t="shared" si="126"/>
        <v>9235.4</v>
      </c>
    </row>
    <row r="483" spans="1:7" x14ac:dyDescent="0.25">
      <c r="A483" s="1" t="s">
        <v>179</v>
      </c>
      <c r="B483" s="15" t="s">
        <v>178</v>
      </c>
      <c r="C483" s="16" t="s">
        <v>180</v>
      </c>
      <c r="D483" s="17"/>
      <c r="E483" s="59">
        <f>E484</f>
        <v>9235.4</v>
      </c>
      <c r="F483" s="59">
        <f t="shared" si="126"/>
        <v>9235.4</v>
      </c>
      <c r="G483" s="59">
        <f t="shared" si="126"/>
        <v>9235.4</v>
      </c>
    </row>
    <row r="484" spans="1:7" x14ac:dyDescent="0.25">
      <c r="A484" s="1" t="s">
        <v>29</v>
      </c>
      <c r="B484" s="15" t="s">
        <v>178</v>
      </c>
      <c r="C484" s="16" t="s">
        <v>180</v>
      </c>
      <c r="D484" s="17">
        <v>300</v>
      </c>
      <c r="E484" s="60">
        <v>9235.4</v>
      </c>
      <c r="F484" s="60">
        <v>9235.4</v>
      </c>
      <c r="G484" s="20">
        <v>9235.4</v>
      </c>
    </row>
    <row r="485" spans="1:7" x14ac:dyDescent="0.25">
      <c r="A485" s="9" t="s">
        <v>32</v>
      </c>
      <c r="B485" s="10" t="s">
        <v>33</v>
      </c>
      <c r="C485" s="14"/>
      <c r="D485" s="11"/>
      <c r="E485" s="12">
        <f>SUM(E486)+E497</f>
        <v>6822.8</v>
      </c>
      <c r="F485" s="12">
        <f>SUM(F486)+F497</f>
        <v>7479.7</v>
      </c>
      <c r="G485" s="12">
        <f>SUM(G486)+G497</f>
        <v>7145.0999999999995</v>
      </c>
    </row>
    <row r="486" spans="1:7" x14ac:dyDescent="0.25">
      <c r="A486" s="1" t="s">
        <v>10</v>
      </c>
      <c r="B486" s="15" t="s">
        <v>33</v>
      </c>
      <c r="C486" s="16" t="s">
        <v>11</v>
      </c>
      <c r="D486" s="17"/>
      <c r="E486" s="59">
        <f>E487+E489+E491+E493+E495</f>
        <v>5822.8</v>
      </c>
      <c r="F486" s="59">
        <f t="shared" ref="F486:G486" si="127">F487+F489+F491+F493+F495</f>
        <v>6479.7</v>
      </c>
      <c r="G486" s="59">
        <f t="shared" si="127"/>
        <v>6145.0999999999995</v>
      </c>
    </row>
    <row r="487" spans="1:7" ht="30" x14ac:dyDescent="0.25">
      <c r="A487" s="1" t="s">
        <v>181</v>
      </c>
      <c r="B487" s="15" t="s">
        <v>33</v>
      </c>
      <c r="C487" s="16" t="s">
        <v>182</v>
      </c>
      <c r="D487" s="17"/>
      <c r="E487" s="59">
        <f>E488</f>
        <v>1677.2</v>
      </c>
      <c r="F487" s="59">
        <f>F488</f>
        <v>1845.2</v>
      </c>
      <c r="G487" s="59">
        <f>G488</f>
        <v>2013.2</v>
      </c>
    </row>
    <row r="488" spans="1:7" x14ac:dyDescent="0.25">
      <c r="A488" s="1" t="s">
        <v>29</v>
      </c>
      <c r="B488" s="15" t="s">
        <v>33</v>
      </c>
      <c r="C488" s="16" t="s">
        <v>182</v>
      </c>
      <c r="D488" s="17">
        <v>300</v>
      </c>
      <c r="E488" s="60">
        <v>1677.2</v>
      </c>
      <c r="F488" s="60">
        <v>1845.2</v>
      </c>
      <c r="G488" s="20">
        <v>2013.2</v>
      </c>
    </row>
    <row r="489" spans="1:7" ht="30" x14ac:dyDescent="0.25">
      <c r="A489" s="1" t="s">
        <v>183</v>
      </c>
      <c r="B489" s="15" t="s">
        <v>33</v>
      </c>
      <c r="C489" s="16" t="s">
        <v>184</v>
      </c>
      <c r="D489" s="17"/>
      <c r="E489" s="59">
        <f>E490</f>
        <v>2017.3</v>
      </c>
      <c r="F489" s="59">
        <f>F490</f>
        <v>2017.3</v>
      </c>
      <c r="G489" s="59">
        <f>G490</f>
        <v>2419.6</v>
      </c>
    </row>
    <row r="490" spans="1:7" x14ac:dyDescent="0.25">
      <c r="A490" s="1" t="s">
        <v>29</v>
      </c>
      <c r="B490" s="15" t="s">
        <v>33</v>
      </c>
      <c r="C490" s="16" t="s">
        <v>184</v>
      </c>
      <c r="D490" s="17">
        <v>300</v>
      </c>
      <c r="E490" s="60">
        <v>2017.3</v>
      </c>
      <c r="F490" s="60">
        <v>2017.3</v>
      </c>
      <c r="G490" s="20">
        <v>2419.6</v>
      </c>
    </row>
    <row r="491" spans="1:7" ht="30" x14ac:dyDescent="0.25">
      <c r="A491" s="123" t="s">
        <v>34</v>
      </c>
      <c r="B491" s="15" t="s">
        <v>33</v>
      </c>
      <c r="C491" s="16" t="s">
        <v>35</v>
      </c>
      <c r="D491" s="17"/>
      <c r="E491" s="59">
        <f>E492</f>
        <v>287.5</v>
      </c>
      <c r="F491" s="59">
        <f>F492</f>
        <v>287.5</v>
      </c>
      <c r="G491" s="59">
        <f>G492</f>
        <v>287.5</v>
      </c>
    </row>
    <row r="492" spans="1:7" x14ac:dyDescent="0.25">
      <c r="A492" s="1" t="s">
        <v>29</v>
      </c>
      <c r="B492" s="15" t="s">
        <v>33</v>
      </c>
      <c r="C492" s="16" t="s">
        <v>35</v>
      </c>
      <c r="D492" s="17">
        <v>300</v>
      </c>
      <c r="E492" s="60">
        <v>287.5</v>
      </c>
      <c r="F492" s="60">
        <v>287.5</v>
      </c>
      <c r="G492" s="20">
        <v>287.5</v>
      </c>
    </row>
    <row r="493" spans="1:7" x14ac:dyDescent="0.25">
      <c r="A493" s="1" t="s">
        <v>185</v>
      </c>
      <c r="B493" s="15" t="s">
        <v>33</v>
      </c>
      <c r="C493" s="16" t="s">
        <v>186</v>
      </c>
      <c r="D493" s="17"/>
      <c r="E493" s="59">
        <f>E494</f>
        <v>736.3</v>
      </c>
      <c r="F493" s="59">
        <f>F494</f>
        <v>931.9</v>
      </c>
      <c r="G493" s="59">
        <f>G494</f>
        <v>569.9</v>
      </c>
    </row>
    <row r="494" spans="1:7" ht="30" x14ac:dyDescent="0.25">
      <c r="A494" s="1" t="s">
        <v>58</v>
      </c>
      <c r="B494" s="15" t="s">
        <v>33</v>
      </c>
      <c r="C494" s="16" t="s">
        <v>186</v>
      </c>
      <c r="D494" s="17">
        <v>600</v>
      </c>
      <c r="E494" s="60">
        <v>736.3</v>
      </c>
      <c r="F494" s="60">
        <v>931.9</v>
      </c>
      <c r="G494" s="20">
        <v>569.9</v>
      </c>
    </row>
    <row r="495" spans="1:7" x14ac:dyDescent="0.25">
      <c r="A495" s="1" t="s">
        <v>187</v>
      </c>
      <c r="B495" s="15" t="s">
        <v>33</v>
      </c>
      <c r="C495" s="16" t="s">
        <v>188</v>
      </c>
      <c r="D495" s="17"/>
      <c r="E495" s="59">
        <f>E496</f>
        <v>1104.5</v>
      </c>
      <c r="F495" s="59">
        <f>F496</f>
        <v>1397.8</v>
      </c>
      <c r="G495" s="59">
        <f>G496</f>
        <v>854.9</v>
      </c>
    </row>
    <row r="496" spans="1:7" ht="30" x14ac:dyDescent="0.25">
      <c r="A496" s="1" t="s">
        <v>58</v>
      </c>
      <c r="B496" s="15" t="s">
        <v>33</v>
      </c>
      <c r="C496" s="16" t="s">
        <v>188</v>
      </c>
      <c r="D496" s="17">
        <v>600</v>
      </c>
      <c r="E496" s="60">
        <v>1104.5</v>
      </c>
      <c r="F496" s="60">
        <v>1397.8</v>
      </c>
      <c r="G496" s="20">
        <v>854.9</v>
      </c>
    </row>
    <row r="497" spans="1:7" ht="30" x14ac:dyDescent="0.25">
      <c r="A497" s="79" t="s">
        <v>538</v>
      </c>
      <c r="B497" s="81" t="s">
        <v>33</v>
      </c>
      <c r="C497" s="81" t="s">
        <v>242</v>
      </c>
      <c r="D497" s="88"/>
      <c r="E497" s="20">
        <f>E498+E502</f>
        <v>1000</v>
      </c>
      <c r="F497" s="20">
        <f>F498+F502</f>
        <v>1000</v>
      </c>
      <c r="G497" s="20">
        <f>G498+G502</f>
        <v>1000</v>
      </c>
    </row>
    <row r="498" spans="1:7" ht="30" x14ac:dyDescent="0.25">
      <c r="A498" s="80" t="s">
        <v>409</v>
      </c>
      <c r="B498" s="81" t="s">
        <v>33</v>
      </c>
      <c r="C498" s="81" t="s">
        <v>410</v>
      </c>
      <c r="D498" s="88"/>
      <c r="E498" s="20">
        <f>E499</f>
        <v>500</v>
      </c>
      <c r="F498" s="20">
        <f t="shared" ref="F498:G500" si="128">F499</f>
        <v>500</v>
      </c>
      <c r="G498" s="20">
        <f t="shared" si="128"/>
        <v>500</v>
      </c>
    </row>
    <row r="499" spans="1:7" ht="30" x14ac:dyDescent="0.25">
      <c r="A499" s="80" t="s">
        <v>411</v>
      </c>
      <c r="B499" s="81" t="s">
        <v>33</v>
      </c>
      <c r="C499" s="81" t="s">
        <v>412</v>
      </c>
      <c r="D499" s="88"/>
      <c r="E499" s="20">
        <f>E500</f>
        <v>500</v>
      </c>
      <c r="F499" s="20">
        <f t="shared" si="128"/>
        <v>500</v>
      </c>
      <c r="G499" s="20">
        <f t="shared" si="128"/>
        <v>500</v>
      </c>
    </row>
    <row r="500" spans="1:7" ht="45" x14ac:dyDescent="0.25">
      <c r="A500" s="80" t="s">
        <v>413</v>
      </c>
      <c r="B500" s="81" t="s">
        <v>414</v>
      </c>
      <c r="C500" s="81" t="s">
        <v>415</v>
      </c>
      <c r="D500" s="88"/>
      <c r="E500" s="20">
        <f>E501</f>
        <v>500</v>
      </c>
      <c r="F500" s="20">
        <f t="shared" si="128"/>
        <v>500</v>
      </c>
      <c r="G500" s="20">
        <f t="shared" si="128"/>
        <v>500</v>
      </c>
    </row>
    <row r="501" spans="1:7" x14ac:dyDescent="0.25">
      <c r="A501" s="1" t="s">
        <v>29</v>
      </c>
      <c r="B501" s="81" t="s">
        <v>414</v>
      </c>
      <c r="C501" s="81" t="s">
        <v>415</v>
      </c>
      <c r="D501" s="88">
        <v>300</v>
      </c>
      <c r="E501" s="20">
        <f>342.5+157.5</f>
        <v>500</v>
      </c>
      <c r="F501" s="20">
        <v>500</v>
      </c>
      <c r="G501" s="20">
        <v>500</v>
      </c>
    </row>
    <row r="502" spans="1:7" x14ac:dyDescent="0.25">
      <c r="A502" s="80" t="s">
        <v>416</v>
      </c>
      <c r="B502" s="81" t="s">
        <v>33</v>
      </c>
      <c r="C502" s="81" t="s">
        <v>417</v>
      </c>
      <c r="D502" s="88"/>
      <c r="E502" s="20">
        <f>E503</f>
        <v>500</v>
      </c>
      <c r="F502" s="20">
        <f t="shared" ref="F502:G502" si="129">F503</f>
        <v>500</v>
      </c>
      <c r="G502" s="20">
        <f t="shared" si="129"/>
        <v>500</v>
      </c>
    </row>
    <row r="503" spans="1:7" ht="45" x14ac:dyDescent="0.25">
      <c r="A503" s="79" t="s">
        <v>491</v>
      </c>
      <c r="B503" s="81" t="s">
        <v>33</v>
      </c>
      <c r="C503" s="81" t="s">
        <v>418</v>
      </c>
      <c r="D503" s="88"/>
      <c r="E503" s="20">
        <f>E504</f>
        <v>500</v>
      </c>
      <c r="F503" s="20">
        <f t="shared" ref="F503:G503" si="130">F504</f>
        <v>500</v>
      </c>
      <c r="G503" s="20">
        <f t="shared" si="130"/>
        <v>500</v>
      </c>
    </row>
    <row r="504" spans="1:7" x14ac:dyDescent="0.25">
      <c r="A504" s="79" t="s">
        <v>492</v>
      </c>
      <c r="B504" s="91" t="s">
        <v>33</v>
      </c>
      <c r="C504" s="91" t="s">
        <v>482</v>
      </c>
      <c r="D504" s="92"/>
      <c r="E504" s="20">
        <f>E505</f>
        <v>500</v>
      </c>
      <c r="F504" s="20">
        <f t="shared" ref="F504:G504" si="131">F505</f>
        <v>500</v>
      </c>
      <c r="G504" s="20">
        <f t="shared" si="131"/>
        <v>500</v>
      </c>
    </row>
    <row r="505" spans="1:7" x14ac:dyDescent="0.25">
      <c r="A505" s="66" t="s">
        <v>29</v>
      </c>
      <c r="B505" s="91" t="s">
        <v>33</v>
      </c>
      <c r="C505" s="91" t="s">
        <v>482</v>
      </c>
      <c r="D505" s="92">
        <v>300</v>
      </c>
      <c r="E505" s="20">
        <f>342.5+157.5</f>
        <v>500</v>
      </c>
      <c r="F505" s="20">
        <v>500</v>
      </c>
      <c r="G505" s="20">
        <v>500</v>
      </c>
    </row>
    <row r="506" spans="1:7" x14ac:dyDescent="0.25">
      <c r="A506" s="85" t="s">
        <v>347</v>
      </c>
      <c r="B506" s="24" t="s">
        <v>348</v>
      </c>
      <c r="C506" s="24"/>
      <c r="D506" s="24"/>
      <c r="E506" s="12">
        <f>E507+E511</f>
        <v>207240.6</v>
      </c>
      <c r="F506" s="12">
        <f t="shared" ref="F506:G506" si="132">F507+F511</f>
        <v>207444.9</v>
      </c>
      <c r="G506" s="12">
        <f t="shared" si="132"/>
        <v>207444.9</v>
      </c>
    </row>
    <row r="507" spans="1:7" x14ac:dyDescent="0.25">
      <c r="A507" s="1" t="s">
        <v>10</v>
      </c>
      <c r="B507" s="21" t="s">
        <v>348</v>
      </c>
      <c r="C507" s="16" t="s">
        <v>11</v>
      </c>
      <c r="D507" s="21"/>
      <c r="E507" s="59">
        <f>SUM(E508)</f>
        <v>37040.9</v>
      </c>
      <c r="F507" s="59">
        <f t="shared" ref="F507:G507" si="133">SUM(F508)</f>
        <v>37040.9</v>
      </c>
      <c r="G507" s="59">
        <f t="shared" si="133"/>
        <v>37040.9</v>
      </c>
    </row>
    <row r="508" spans="1:7" x14ac:dyDescent="0.25">
      <c r="A508" s="61" t="s">
        <v>44</v>
      </c>
      <c r="B508" s="21" t="s">
        <v>348</v>
      </c>
      <c r="C508" s="16" t="s">
        <v>45</v>
      </c>
      <c r="D508" s="21"/>
      <c r="E508" s="59">
        <f>E509</f>
        <v>37040.9</v>
      </c>
      <c r="F508" s="59">
        <f t="shared" ref="F508:G508" si="134">F509</f>
        <v>37040.9</v>
      </c>
      <c r="G508" s="59">
        <f t="shared" si="134"/>
        <v>37040.9</v>
      </c>
    </row>
    <row r="509" spans="1:7" ht="45" x14ac:dyDescent="0.25">
      <c r="A509" s="98" t="s">
        <v>517</v>
      </c>
      <c r="B509" s="21" t="s">
        <v>348</v>
      </c>
      <c r="C509" s="16" t="s">
        <v>419</v>
      </c>
      <c r="D509" s="21"/>
      <c r="E509" s="59">
        <f>SUM(E510)</f>
        <v>37040.9</v>
      </c>
      <c r="F509" s="59">
        <f t="shared" ref="F509:G509" si="135">SUM(F510)</f>
        <v>37040.9</v>
      </c>
      <c r="G509" s="59">
        <f t="shared" si="135"/>
        <v>37040.9</v>
      </c>
    </row>
    <row r="510" spans="1:7" ht="30" x14ac:dyDescent="0.25">
      <c r="A510" s="82" t="s">
        <v>78</v>
      </c>
      <c r="B510" s="21" t="s">
        <v>348</v>
      </c>
      <c r="C510" s="16" t="s">
        <v>419</v>
      </c>
      <c r="D510" s="21" t="s">
        <v>420</v>
      </c>
      <c r="E510" s="20">
        <v>37040.9</v>
      </c>
      <c r="F510" s="20">
        <v>37040.9</v>
      </c>
      <c r="G510" s="20">
        <v>37040.9</v>
      </c>
    </row>
    <row r="511" spans="1:7" ht="30" x14ac:dyDescent="0.25">
      <c r="A511" s="66" t="s">
        <v>550</v>
      </c>
      <c r="B511" s="15" t="s">
        <v>348</v>
      </c>
      <c r="C511" s="16" t="s">
        <v>303</v>
      </c>
      <c r="D511" s="15"/>
      <c r="E511" s="20">
        <f>E512+E516</f>
        <v>170199.7</v>
      </c>
      <c r="F511" s="20">
        <f t="shared" ref="F511:G511" si="136">F512+F516</f>
        <v>170404</v>
      </c>
      <c r="G511" s="20">
        <f t="shared" si="136"/>
        <v>170404</v>
      </c>
    </row>
    <row r="512" spans="1:7" ht="30" x14ac:dyDescent="0.25">
      <c r="A512" s="61" t="s">
        <v>304</v>
      </c>
      <c r="B512" s="15" t="s">
        <v>348</v>
      </c>
      <c r="C512" s="16" t="s">
        <v>305</v>
      </c>
      <c r="D512" s="15"/>
      <c r="E512" s="20">
        <f>E513</f>
        <v>110348.5</v>
      </c>
      <c r="F512" s="20">
        <f t="shared" ref="F512:G512" si="137">F513</f>
        <v>110552.8</v>
      </c>
      <c r="G512" s="20">
        <f t="shared" si="137"/>
        <v>110552.8</v>
      </c>
    </row>
    <row r="513" spans="1:7" ht="45" x14ac:dyDescent="0.25">
      <c r="A513" s="61" t="s">
        <v>306</v>
      </c>
      <c r="B513" s="15" t="s">
        <v>348</v>
      </c>
      <c r="C513" s="16" t="s">
        <v>307</v>
      </c>
      <c r="D513" s="15"/>
      <c r="E513" s="20">
        <f>E514</f>
        <v>110348.5</v>
      </c>
      <c r="F513" s="20">
        <f t="shared" ref="F513:G514" si="138">F514</f>
        <v>110552.8</v>
      </c>
      <c r="G513" s="20">
        <f t="shared" si="138"/>
        <v>110552.8</v>
      </c>
    </row>
    <row r="514" spans="1:7" ht="90" x14ac:dyDescent="0.25">
      <c r="A514" s="63" t="s">
        <v>518</v>
      </c>
      <c r="B514" s="15" t="s">
        <v>348</v>
      </c>
      <c r="C514" s="16" t="s">
        <v>349</v>
      </c>
      <c r="D514" s="17"/>
      <c r="E514" s="20">
        <f>E515</f>
        <v>110348.5</v>
      </c>
      <c r="F514" s="20">
        <f t="shared" si="138"/>
        <v>110552.8</v>
      </c>
      <c r="G514" s="20">
        <f t="shared" si="138"/>
        <v>110552.8</v>
      </c>
    </row>
    <row r="515" spans="1:7" ht="30" x14ac:dyDescent="0.25">
      <c r="A515" s="1" t="s">
        <v>58</v>
      </c>
      <c r="B515" s="15" t="s">
        <v>348</v>
      </c>
      <c r="C515" s="16" t="s">
        <v>349</v>
      </c>
      <c r="D515" s="17">
        <v>600</v>
      </c>
      <c r="E515" s="20">
        <v>110348.5</v>
      </c>
      <c r="F515" s="20">
        <v>110552.8</v>
      </c>
      <c r="G515" s="20">
        <v>110552.8</v>
      </c>
    </row>
    <row r="516" spans="1:7" x14ac:dyDescent="0.25">
      <c r="A516" s="61" t="s">
        <v>330</v>
      </c>
      <c r="B516" s="15" t="s">
        <v>348</v>
      </c>
      <c r="C516" s="16" t="s">
        <v>331</v>
      </c>
      <c r="D516" s="15"/>
      <c r="E516" s="103">
        <f>E517</f>
        <v>59851.199999999997</v>
      </c>
      <c r="F516" s="103">
        <f t="shared" ref="F516:G516" si="139">F517</f>
        <v>59851.199999999997</v>
      </c>
      <c r="G516" s="103">
        <f t="shared" si="139"/>
        <v>59851.199999999997</v>
      </c>
    </row>
    <row r="517" spans="1:7" ht="30" x14ac:dyDescent="0.25">
      <c r="A517" s="89" t="s">
        <v>340</v>
      </c>
      <c r="B517" s="15" t="s">
        <v>348</v>
      </c>
      <c r="C517" s="16" t="s">
        <v>341</v>
      </c>
      <c r="D517" s="15"/>
      <c r="E517" s="103">
        <f>E518+E521+E524</f>
        <v>59851.199999999997</v>
      </c>
      <c r="F517" s="103">
        <f t="shared" ref="F517:G517" si="140">F518+F521+F524</f>
        <v>59851.199999999997</v>
      </c>
      <c r="G517" s="103">
        <f t="shared" si="140"/>
        <v>59851.199999999997</v>
      </c>
    </row>
    <row r="518" spans="1:7" ht="90" x14ac:dyDescent="0.25">
      <c r="A518" s="90" t="s">
        <v>350</v>
      </c>
      <c r="B518" s="15" t="s">
        <v>348</v>
      </c>
      <c r="C518" s="16" t="s">
        <v>351</v>
      </c>
      <c r="D518" s="17"/>
      <c r="E518" s="103">
        <f>SUM(E519:E520)</f>
        <v>240.6</v>
      </c>
      <c r="F518" s="103">
        <f t="shared" ref="F518:G518" si="141">SUM(F519:F520)</f>
        <v>240.6</v>
      </c>
      <c r="G518" s="103">
        <f t="shared" si="141"/>
        <v>240.6</v>
      </c>
    </row>
    <row r="519" spans="1:7" ht="30" x14ac:dyDescent="0.25">
      <c r="A519" s="1" t="s">
        <v>21</v>
      </c>
      <c r="B519" s="15" t="s">
        <v>348</v>
      </c>
      <c r="C519" s="16" t="s">
        <v>351</v>
      </c>
      <c r="D519" s="17">
        <v>200</v>
      </c>
      <c r="E519" s="20">
        <v>5</v>
      </c>
      <c r="F519" s="20">
        <v>5</v>
      </c>
      <c r="G519" s="20">
        <v>5</v>
      </c>
    </row>
    <row r="520" spans="1:7" x14ac:dyDescent="0.25">
      <c r="A520" s="1" t="s">
        <v>29</v>
      </c>
      <c r="B520" s="15" t="s">
        <v>348</v>
      </c>
      <c r="C520" s="16" t="s">
        <v>351</v>
      </c>
      <c r="D520" s="17">
        <v>300</v>
      </c>
      <c r="E520" s="20">
        <v>235.6</v>
      </c>
      <c r="F520" s="20">
        <v>235.6</v>
      </c>
      <c r="G520" s="20">
        <v>235.6</v>
      </c>
    </row>
    <row r="521" spans="1:7" ht="90" x14ac:dyDescent="0.25">
      <c r="A521" s="90" t="s">
        <v>520</v>
      </c>
      <c r="B521" s="15" t="s">
        <v>348</v>
      </c>
      <c r="C521" s="16" t="s">
        <v>352</v>
      </c>
      <c r="D521" s="17"/>
      <c r="E521" s="103">
        <f>SUM(E522:E523)</f>
        <v>54261.5</v>
      </c>
      <c r="F521" s="103">
        <f t="shared" ref="F521:G521" si="142">SUM(F522:F523)</f>
        <v>54261.5</v>
      </c>
      <c r="G521" s="103">
        <f t="shared" si="142"/>
        <v>54261.5</v>
      </c>
    </row>
    <row r="522" spans="1:7" ht="30" x14ac:dyDescent="0.25">
      <c r="A522" s="1" t="s">
        <v>21</v>
      </c>
      <c r="B522" s="15" t="s">
        <v>348</v>
      </c>
      <c r="C522" s="16" t="s">
        <v>352</v>
      </c>
      <c r="D522" s="17">
        <v>200</v>
      </c>
      <c r="E522" s="20">
        <v>7900.6</v>
      </c>
      <c r="F522" s="20">
        <v>7900.6</v>
      </c>
      <c r="G522" s="20">
        <v>7900.6</v>
      </c>
    </row>
    <row r="523" spans="1:7" x14ac:dyDescent="0.25">
      <c r="A523" s="1" t="s">
        <v>29</v>
      </c>
      <c r="B523" s="15" t="s">
        <v>348</v>
      </c>
      <c r="C523" s="16" t="s">
        <v>352</v>
      </c>
      <c r="D523" s="17">
        <v>300</v>
      </c>
      <c r="E523" s="20">
        <v>46360.9</v>
      </c>
      <c r="F523" s="20">
        <v>46360.9</v>
      </c>
      <c r="G523" s="20">
        <v>46360.9</v>
      </c>
    </row>
    <row r="524" spans="1:7" ht="75" x14ac:dyDescent="0.25">
      <c r="A524" s="90" t="s">
        <v>519</v>
      </c>
      <c r="B524" s="15" t="s">
        <v>348</v>
      </c>
      <c r="C524" s="16" t="s">
        <v>353</v>
      </c>
      <c r="D524" s="17"/>
      <c r="E524" s="103">
        <f>SUM(E525:E526)</f>
        <v>5349.1</v>
      </c>
      <c r="F524" s="103">
        <f t="shared" ref="F524:G524" si="143">SUM(F525:F526)</f>
        <v>5349.1</v>
      </c>
      <c r="G524" s="103">
        <f t="shared" si="143"/>
        <v>5349.1</v>
      </c>
    </row>
    <row r="525" spans="1:7" ht="30" x14ac:dyDescent="0.25">
      <c r="A525" s="1" t="s">
        <v>21</v>
      </c>
      <c r="B525" s="15" t="s">
        <v>348</v>
      </c>
      <c r="C525" s="16" t="s">
        <v>353</v>
      </c>
      <c r="D525" s="17">
        <v>200</v>
      </c>
      <c r="E525" s="20">
        <v>20</v>
      </c>
      <c r="F525" s="20">
        <v>20</v>
      </c>
      <c r="G525" s="20">
        <v>20</v>
      </c>
    </row>
    <row r="526" spans="1:7" x14ac:dyDescent="0.25">
      <c r="A526" s="1" t="s">
        <v>29</v>
      </c>
      <c r="B526" s="15" t="s">
        <v>348</v>
      </c>
      <c r="C526" s="16" t="s">
        <v>353</v>
      </c>
      <c r="D526" s="17">
        <v>300</v>
      </c>
      <c r="E526" s="20">
        <v>5329.1</v>
      </c>
      <c r="F526" s="20">
        <v>5329.1</v>
      </c>
      <c r="G526" s="20">
        <v>5329.1</v>
      </c>
    </row>
    <row r="527" spans="1:7" x14ac:dyDescent="0.25">
      <c r="A527" s="9" t="s">
        <v>189</v>
      </c>
      <c r="B527" s="10" t="s">
        <v>190</v>
      </c>
      <c r="C527" s="14"/>
      <c r="D527" s="11"/>
      <c r="E527" s="12">
        <f>SUM(E528+E533)</f>
        <v>27913.1</v>
      </c>
      <c r="F527" s="12">
        <f>SUM(F528+F533)</f>
        <v>30856.899999999998</v>
      </c>
      <c r="G527" s="12">
        <f>SUM(G528+G533)</f>
        <v>26352.1</v>
      </c>
    </row>
    <row r="528" spans="1:7" x14ac:dyDescent="0.25">
      <c r="A528" s="9" t="s">
        <v>191</v>
      </c>
      <c r="B528" s="10" t="s">
        <v>192</v>
      </c>
      <c r="C528" s="14"/>
      <c r="D528" s="11"/>
      <c r="E528" s="12">
        <f>E529</f>
        <v>19546.5</v>
      </c>
      <c r="F528" s="12">
        <f t="shared" ref="F528:G529" si="144">F529</f>
        <v>20268.599999999999</v>
      </c>
      <c r="G528" s="12">
        <f t="shared" si="144"/>
        <v>19876.7</v>
      </c>
    </row>
    <row r="529" spans="1:7" ht="30" x14ac:dyDescent="0.25">
      <c r="A529" s="66" t="s">
        <v>556</v>
      </c>
      <c r="B529" s="15" t="s">
        <v>192</v>
      </c>
      <c r="C529" s="16" t="s">
        <v>193</v>
      </c>
      <c r="D529" s="17"/>
      <c r="E529" s="20">
        <f>E530</f>
        <v>19546.5</v>
      </c>
      <c r="F529" s="20">
        <f t="shared" si="144"/>
        <v>20268.599999999999</v>
      </c>
      <c r="G529" s="20">
        <f t="shared" si="144"/>
        <v>19876.7</v>
      </c>
    </row>
    <row r="530" spans="1:7" ht="30" x14ac:dyDescent="0.25">
      <c r="A530" s="1" t="s">
        <v>194</v>
      </c>
      <c r="B530" s="15" t="s">
        <v>192</v>
      </c>
      <c r="C530" s="16" t="s">
        <v>195</v>
      </c>
      <c r="D530" s="17"/>
      <c r="E530" s="20">
        <f>E531</f>
        <v>19546.5</v>
      </c>
      <c r="F530" s="20">
        <f t="shared" ref="F530:G531" si="145">F531</f>
        <v>20268.599999999999</v>
      </c>
      <c r="G530" s="20">
        <f t="shared" si="145"/>
        <v>19876.7</v>
      </c>
    </row>
    <row r="531" spans="1:7" ht="30" x14ac:dyDescent="0.25">
      <c r="A531" s="1" t="s">
        <v>57</v>
      </c>
      <c r="B531" s="15" t="s">
        <v>192</v>
      </c>
      <c r="C531" s="16" t="s">
        <v>196</v>
      </c>
      <c r="D531" s="17"/>
      <c r="E531" s="20">
        <f>E532</f>
        <v>19546.5</v>
      </c>
      <c r="F531" s="20">
        <f t="shared" si="145"/>
        <v>20268.599999999999</v>
      </c>
      <c r="G531" s="20">
        <f t="shared" si="145"/>
        <v>19876.7</v>
      </c>
    </row>
    <row r="532" spans="1:7" ht="30" x14ac:dyDescent="0.25">
      <c r="A532" s="1" t="s">
        <v>58</v>
      </c>
      <c r="B532" s="15" t="s">
        <v>192</v>
      </c>
      <c r="C532" s="16" t="s">
        <v>196</v>
      </c>
      <c r="D532" s="17">
        <v>600</v>
      </c>
      <c r="E532" s="60">
        <v>19546.5</v>
      </c>
      <c r="F532" s="60">
        <v>20268.599999999999</v>
      </c>
      <c r="G532" s="20">
        <v>19876.7</v>
      </c>
    </row>
    <row r="533" spans="1:7" x14ac:dyDescent="0.25">
      <c r="A533" s="9" t="s">
        <v>197</v>
      </c>
      <c r="B533" s="10" t="s">
        <v>198</v>
      </c>
      <c r="C533" s="14"/>
      <c r="D533" s="11"/>
      <c r="E533" s="12">
        <f>SUM(E534)</f>
        <v>8366.6</v>
      </c>
      <c r="F533" s="12">
        <f t="shared" ref="F533:G533" si="146">SUM(F534)</f>
        <v>10588.3</v>
      </c>
      <c r="G533" s="12">
        <f t="shared" si="146"/>
        <v>6475.4</v>
      </c>
    </row>
    <row r="534" spans="1:7" ht="30" x14ac:dyDescent="0.25">
      <c r="A534" s="66" t="s">
        <v>556</v>
      </c>
      <c r="B534" s="15" t="s">
        <v>198</v>
      </c>
      <c r="C534" s="16" t="s">
        <v>193</v>
      </c>
      <c r="D534" s="17"/>
      <c r="E534" s="20">
        <f>E535+E538</f>
        <v>8366.6</v>
      </c>
      <c r="F534" s="20">
        <f t="shared" ref="F534:G534" si="147">F535+F538</f>
        <v>10588.3</v>
      </c>
      <c r="G534" s="20">
        <f t="shared" si="147"/>
        <v>6475.4</v>
      </c>
    </row>
    <row r="535" spans="1:7" ht="30" x14ac:dyDescent="0.25">
      <c r="A535" s="1" t="s">
        <v>199</v>
      </c>
      <c r="B535" s="15" t="s">
        <v>198</v>
      </c>
      <c r="C535" s="16" t="s">
        <v>200</v>
      </c>
      <c r="D535" s="17"/>
      <c r="E535" s="20">
        <f>E536</f>
        <v>249</v>
      </c>
      <c r="F535" s="20">
        <f t="shared" ref="F535:G536" si="148">F536</f>
        <v>249</v>
      </c>
      <c r="G535" s="20">
        <f t="shared" si="148"/>
        <v>249</v>
      </c>
    </row>
    <row r="536" spans="1:7" ht="30" x14ac:dyDescent="0.25">
      <c r="A536" s="1" t="s">
        <v>201</v>
      </c>
      <c r="B536" s="15" t="s">
        <v>198</v>
      </c>
      <c r="C536" s="16" t="s">
        <v>202</v>
      </c>
      <c r="D536" s="17"/>
      <c r="E536" s="20">
        <f>E537</f>
        <v>249</v>
      </c>
      <c r="F536" s="20">
        <f t="shared" si="148"/>
        <v>249</v>
      </c>
      <c r="G536" s="20">
        <f t="shared" si="148"/>
        <v>249</v>
      </c>
    </row>
    <row r="537" spans="1:7" ht="30" x14ac:dyDescent="0.25">
      <c r="A537" s="1" t="s">
        <v>21</v>
      </c>
      <c r="B537" s="15" t="s">
        <v>198</v>
      </c>
      <c r="C537" s="16" t="s">
        <v>202</v>
      </c>
      <c r="D537" s="17">
        <v>200</v>
      </c>
      <c r="E537" s="60">
        <v>249</v>
      </c>
      <c r="F537" s="60">
        <v>249</v>
      </c>
      <c r="G537" s="20">
        <v>249</v>
      </c>
    </row>
    <row r="538" spans="1:7" ht="30" x14ac:dyDescent="0.25">
      <c r="A538" s="61" t="s">
        <v>203</v>
      </c>
      <c r="B538" s="15" t="s">
        <v>198</v>
      </c>
      <c r="C538" s="16" t="s">
        <v>204</v>
      </c>
      <c r="D538" s="17"/>
      <c r="E538" s="20">
        <f>E539+E542+E544+E546</f>
        <v>8117.6</v>
      </c>
      <c r="F538" s="20">
        <f t="shared" ref="F538:G538" si="149">F539+F542+F544+F546</f>
        <v>10339.299999999999</v>
      </c>
      <c r="G538" s="20">
        <f t="shared" si="149"/>
        <v>6226.4</v>
      </c>
    </row>
    <row r="539" spans="1:7" ht="30" x14ac:dyDescent="0.25">
      <c r="A539" s="1" t="s">
        <v>205</v>
      </c>
      <c r="B539" s="15" t="s">
        <v>198</v>
      </c>
      <c r="C539" s="16" t="s">
        <v>206</v>
      </c>
      <c r="D539" s="17"/>
      <c r="E539" s="20">
        <f>SUM(E540:E541)</f>
        <v>4707.6000000000004</v>
      </c>
      <c r="F539" s="20">
        <f t="shared" ref="F539:G539" si="150">SUM(F540:F541)</f>
        <v>6929.3</v>
      </c>
      <c r="G539" s="20">
        <f t="shared" si="150"/>
        <v>3816.4</v>
      </c>
    </row>
    <row r="540" spans="1:7" ht="60" x14ac:dyDescent="0.25">
      <c r="A540" s="1" t="s">
        <v>14</v>
      </c>
      <c r="B540" s="15" t="s">
        <v>198</v>
      </c>
      <c r="C540" s="16" t="s">
        <v>206</v>
      </c>
      <c r="D540" s="17">
        <v>100</v>
      </c>
      <c r="E540" s="60">
        <v>1000</v>
      </c>
      <c r="F540" s="60">
        <v>1000</v>
      </c>
      <c r="G540" s="20">
        <v>500</v>
      </c>
    </row>
    <row r="541" spans="1:7" ht="30" x14ac:dyDescent="0.25">
      <c r="A541" s="1" t="s">
        <v>21</v>
      </c>
      <c r="B541" s="15" t="s">
        <v>198</v>
      </c>
      <c r="C541" s="16" t="s">
        <v>206</v>
      </c>
      <c r="D541" s="17">
        <v>200</v>
      </c>
      <c r="E541" s="60">
        <v>3707.6</v>
      </c>
      <c r="F541" s="60">
        <v>5929.3</v>
      </c>
      <c r="G541" s="20">
        <v>3316.4</v>
      </c>
    </row>
    <row r="542" spans="1:7" ht="30" x14ac:dyDescent="0.25">
      <c r="A542" s="82" t="s">
        <v>207</v>
      </c>
      <c r="B542" s="15" t="s">
        <v>198</v>
      </c>
      <c r="C542" s="16" t="s">
        <v>208</v>
      </c>
      <c r="D542" s="17"/>
      <c r="E542" s="20">
        <f>E543</f>
        <v>1650</v>
      </c>
      <c r="F542" s="20">
        <f t="shared" ref="F542:G542" si="151">F543</f>
        <v>1650</v>
      </c>
      <c r="G542" s="20">
        <f t="shared" si="151"/>
        <v>1650</v>
      </c>
    </row>
    <row r="543" spans="1:7" ht="30" x14ac:dyDescent="0.25">
      <c r="A543" s="1" t="s">
        <v>21</v>
      </c>
      <c r="B543" s="15" t="s">
        <v>198</v>
      </c>
      <c r="C543" s="16" t="s">
        <v>208</v>
      </c>
      <c r="D543" s="88">
        <v>200</v>
      </c>
      <c r="E543" s="60">
        <v>1650</v>
      </c>
      <c r="F543" s="60">
        <v>1650</v>
      </c>
      <c r="G543" s="20">
        <v>1650</v>
      </c>
    </row>
    <row r="544" spans="1:7" x14ac:dyDescent="0.25">
      <c r="A544" s="82" t="s">
        <v>209</v>
      </c>
      <c r="B544" s="15" t="s">
        <v>198</v>
      </c>
      <c r="C544" s="16" t="s">
        <v>210</v>
      </c>
      <c r="D544" s="88"/>
      <c r="E544" s="20">
        <f>E545</f>
        <v>1600</v>
      </c>
      <c r="F544" s="20">
        <f t="shared" ref="F544:G544" si="152">F545</f>
        <v>1600</v>
      </c>
      <c r="G544" s="20">
        <f t="shared" si="152"/>
        <v>600</v>
      </c>
    </row>
    <row r="545" spans="1:7" ht="30" x14ac:dyDescent="0.25">
      <c r="A545" s="1" t="s">
        <v>58</v>
      </c>
      <c r="B545" s="15" t="s">
        <v>198</v>
      </c>
      <c r="C545" s="16" t="s">
        <v>210</v>
      </c>
      <c r="D545" s="88">
        <v>600</v>
      </c>
      <c r="E545" s="60">
        <v>1600</v>
      </c>
      <c r="F545" s="60">
        <v>1600</v>
      </c>
      <c r="G545" s="20">
        <v>600</v>
      </c>
    </row>
    <row r="546" spans="1:7" ht="30" x14ac:dyDescent="0.25">
      <c r="A546" s="1" t="s">
        <v>211</v>
      </c>
      <c r="B546" s="15" t="s">
        <v>198</v>
      </c>
      <c r="C546" s="16" t="s">
        <v>212</v>
      </c>
      <c r="D546" s="17"/>
      <c r="E546" s="20">
        <f>E547</f>
        <v>160</v>
      </c>
      <c r="F546" s="20">
        <f t="shared" ref="F546:G546" si="153">F547</f>
        <v>160</v>
      </c>
      <c r="G546" s="20">
        <f t="shared" si="153"/>
        <v>160</v>
      </c>
    </row>
    <row r="547" spans="1:7" s="13" customFormat="1" ht="30" x14ac:dyDescent="0.25">
      <c r="A547" s="1" t="s">
        <v>21</v>
      </c>
      <c r="B547" s="15" t="s">
        <v>198</v>
      </c>
      <c r="C547" s="16" t="s">
        <v>212</v>
      </c>
      <c r="D547" s="17">
        <v>200</v>
      </c>
      <c r="E547" s="60">
        <v>160</v>
      </c>
      <c r="F547" s="60">
        <v>160</v>
      </c>
      <c r="G547" s="20">
        <v>160</v>
      </c>
    </row>
    <row r="548" spans="1:7" x14ac:dyDescent="0.25">
      <c r="A548" s="128" t="s">
        <v>213</v>
      </c>
      <c r="B548" s="24" t="s">
        <v>214</v>
      </c>
      <c r="C548" s="24"/>
      <c r="D548" s="25"/>
      <c r="E548" s="12">
        <f>SUM(E549)</f>
        <v>25788.799999999999</v>
      </c>
      <c r="F548" s="12">
        <f t="shared" ref="F548:G548" si="154">SUM(F549)</f>
        <v>27224.7</v>
      </c>
      <c r="G548" s="12">
        <f t="shared" si="154"/>
        <v>25796.2</v>
      </c>
    </row>
    <row r="549" spans="1:7" x14ac:dyDescent="0.25">
      <c r="A549" s="85" t="s">
        <v>215</v>
      </c>
      <c r="B549" s="24" t="s">
        <v>216</v>
      </c>
      <c r="C549" s="24"/>
      <c r="D549" s="25"/>
      <c r="E549" s="12">
        <f>SUM(E550)</f>
        <v>25788.799999999999</v>
      </c>
      <c r="F549" s="12">
        <f t="shared" ref="F549:G550" si="155">SUM(F550)</f>
        <v>27224.7</v>
      </c>
      <c r="G549" s="12">
        <f t="shared" si="155"/>
        <v>25796.2</v>
      </c>
    </row>
    <row r="550" spans="1:7" x14ac:dyDescent="0.25">
      <c r="A550" s="98" t="s">
        <v>10</v>
      </c>
      <c r="B550" s="91" t="s">
        <v>216</v>
      </c>
      <c r="C550" s="91" t="s">
        <v>11</v>
      </c>
      <c r="D550" s="88"/>
      <c r="E550" s="20">
        <f>SUM(E551)</f>
        <v>25788.799999999999</v>
      </c>
      <c r="F550" s="20">
        <f t="shared" si="155"/>
        <v>27224.7</v>
      </c>
      <c r="G550" s="20">
        <f t="shared" si="155"/>
        <v>25796.2</v>
      </c>
    </row>
    <row r="551" spans="1:7" ht="30" x14ac:dyDescent="0.25">
      <c r="A551" s="87" t="s">
        <v>57</v>
      </c>
      <c r="B551" s="91" t="s">
        <v>216</v>
      </c>
      <c r="C551" s="91" t="s">
        <v>52</v>
      </c>
      <c r="D551" s="91"/>
      <c r="E551" s="20">
        <f>E552</f>
        <v>25788.799999999999</v>
      </c>
      <c r="F551" s="20">
        <f t="shared" ref="F551:G551" si="156">F552</f>
        <v>27224.7</v>
      </c>
      <c r="G551" s="20">
        <f t="shared" si="156"/>
        <v>25796.2</v>
      </c>
    </row>
    <row r="552" spans="1:7" ht="30" x14ac:dyDescent="0.25">
      <c r="A552" s="87" t="s">
        <v>58</v>
      </c>
      <c r="B552" s="91" t="s">
        <v>216</v>
      </c>
      <c r="C552" s="91" t="s">
        <v>52</v>
      </c>
      <c r="D552" s="92">
        <v>600</v>
      </c>
      <c r="E552" s="60">
        <v>25788.799999999999</v>
      </c>
      <c r="F552" s="60">
        <v>27224.7</v>
      </c>
      <c r="G552" s="20">
        <v>25796.2</v>
      </c>
    </row>
    <row r="553" spans="1:7" ht="21.75" customHeight="1" x14ac:dyDescent="0.25">
      <c r="A553" s="9" t="s">
        <v>217</v>
      </c>
      <c r="B553" s="10" t="s">
        <v>218</v>
      </c>
      <c r="C553" s="14"/>
      <c r="D553" s="11"/>
      <c r="E553" s="12">
        <f>E554</f>
        <v>82339.3</v>
      </c>
      <c r="F553" s="12">
        <f t="shared" ref="F553:G556" si="157">F554</f>
        <v>90905</v>
      </c>
      <c r="G553" s="12">
        <f t="shared" si="157"/>
        <v>96410.3</v>
      </c>
    </row>
    <row r="554" spans="1:7" ht="33" customHeight="1" x14ac:dyDescent="0.25">
      <c r="A554" s="9" t="s">
        <v>219</v>
      </c>
      <c r="B554" s="10" t="s">
        <v>220</v>
      </c>
      <c r="C554" s="14"/>
      <c r="D554" s="11"/>
      <c r="E554" s="12">
        <f>E555</f>
        <v>82339.3</v>
      </c>
      <c r="F554" s="12">
        <f t="shared" si="157"/>
        <v>90905</v>
      </c>
      <c r="G554" s="12">
        <f t="shared" si="157"/>
        <v>96410.3</v>
      </c>
    </row>
    <row r="555" spans="1:7" x14ac:dyDescent="0.25">
      <c r="A555" s="1" t="s">
        <v>10</v>
      </c>
      <c r="B555" s="15" t="s">
        <v>220</v>
      </c>
      <c r="C555" s="16" t="s">
        <v>11</v>
      </c>
      <c r="D555" s="17"/>
      <c r="E555" s="59">
        <f>E556+E558</f>
        <v>82339.3</v>
      </c>
      <c r="F555" s="59">
        <f t="shared" ref="F555:G555" si="158">F556+F558</f>
        <v>90905</v>
      </c>
      <c r="G555" s="59">
        <f t="shared" si="158"/>
        <v>96410.3</v>
      </c>
    </row>
    <row r="556" spans="1:7" x14ac:dyDescent="0.25">
      <c r="A556" s="1" t="s">
        <v>221</v>
      </c>
      <c r="B556" s="15" t="s">
        <v>220</v>
      </c>
      <c r="C556" s="16" t="s">
        <v>222</v>
      </c>
      <c r="D556" s="17"/>
      <c r="E556" s="59">
        <f>E557</f>
        <v>82339.3</v>
      </c>
      <c r="F556" s="59">
        <f t="shared" si="157"/>
        <v>90905</v>
      </c>
      <c r="G556" s="59">
        <f t="shared" si="157"/>
        <v>3384.6000000000058</v>
      </c>
    </row>
    <row r="557" spans="1:7" x14ac:dyDescent="0.25">
      <c r="A557" s="1" t="s">
        <v>223</v>
      </c>
      <c r="B557" s="15" t="s">
        <v>220</v>
      </c>
      <c r="C557" s="16" t="s">
        <v>222</v>
      </c>
      <c r="D557" s="17">
        <v>700</v>
      </c>
      <c r="E557" s="60">
        <v>82339.3</v>
      </c>
      <c r="F557" s="60">
        <v>90905</v>
      </c>
      <c r="G557" s="20">
        <f>96410.3-93025.7</f>
        <v>3384.6000000000058</v>
      </c>
    </row>
    <row r="558" spans="1:7" x14ac:dyDescent="0.25">
      <c r="A558" s="1" t="s">
        <v>221</v>
      </c>
      <c r="B558" s="15" t="s">
        <v>220</v>
      </c>
      <c r="C558" s="16" t="s">
        <v>522</v>
      </c>
      <c r="D558" s="17"/>
      <c r="E558" s="60">
        <f>E559</f>
        <v>0</v>
      </c>
      <c r="F558" s="60">
        <f>F559</f>
        <v>0</v>
      </c>
      <c r="G558" s="20">
        <f>G559</f>
        <v>93025.7</v>
      </c>
    </row>
    <row r="559" spans="1:7" x14ac:dyDescent="0.25">
      <c r="A559" s="1" t="s">
        <v>223</v>
      </c>
      <c r="B559" s="15" t="s">
        <v>220</v>
      </c>
      <c r="C559" s="16" t="s">
        <v>522</v>
      </c>
      <c r="D559" s="17">
        <v>700</v>
      </c>
      <c r="E559" s="60">
        <v>0</v>
      </c>
      <c r="F559" s="60">
        <v>0</v>
      </c>
      <c r="G559" s="20">
        <v>93025.7</v>
      </c>
    </row>
    <row r="560" spans="1:7" s="13" customFormat="1" ht="10.5" customHeight="1" x14ac:dyDescent="0.25">
      <c r="A560" s="1"/>
      <c r="B560" s="19"/>
      <c r="C560" s="16"/>
      <c r="D560" s="27"/>
      <c r="E560" s="18"/>
    </row>
    <row r="561" spans="1:7" s="13" customFormat="1" ht="16.5" customHeight="1" x14ac:dyDescent="0.25">
      <c r="A561" s="57" t="s">
        <v>521</v>
      </c>
      <c r="B561" s="19"/>
      <c r="C561" s="16"/>
      <c r="D561" s="27"/>
      <c r="E561" s="18"/>
      <c r="F561" s="55">
        <v>124905.7</v>
      </c>
      <c r="G561" s="55">
        <v>133832.4</v>
      </c>
    </row>
    <row r="562" spans="1:7" s="13" customFormat="1" ht="15.75" x14ac:dyDescent="0.25">
      <c r="A562" s="54"/>
      <c r="B562" s="19"/>
      <c r="C562" s="16"/>
      <c r="D562" s="27"/>
      <c r="E562" s="18"/>
      <c r="F562" s="20"/>
      <c r="G562" s="20"/>
    </row>
    <row r="563" spans="1:7" x14ac:dyDescent="0.25">
      <c r="A563" s="9" t="s">
        <v>422</v>
      </c>
      <c r="B563" s="14"/>
      <c r="C563" s="14"/>
      <c r="D563" s="28"/>
      <c r="E563" s="12">
        <f>E9+E92+E100+E126+E222+E336+E450+E527+E548+E553+E480+E562</f>
        <v>5097132.1999999993</v>
      </c>
      <c r="F563" s="12">
        <f>F9+F92+F100+F126+F222+F336+F450+F527+F548+F553+F480+F562+F561</f>
        <v>4621913.0000000009</v>
      </c>
      <c r="G563" s="12">
        <f>G9+G92+G100+G126+G222+G336+G450+G527+G548+G553+G480+G562+G561</f>
        <v>4505900.3000000007</v>
      </c>
    </row>
    <row r="564" spans="1:7" x14ac:dyDescent="0.25">
      <c r="A564" s="29"/>
      <c r="B564" s="16"/>
      <c r="C564" s="16"/>
      <c r="D564" s="27"/>
      <c r="E564" s="30"/>
    </row>
    <row r="565" spans="1:7" x14ac:dyDescent="0.25">
      <c r="A565" s="31"/>
      <c r="B565" s="16"/>
      <c r="C565" s="16"/>
      <c r="D565" s="27"/>
      <c r="E565" s="60"/>
      <c r="F565" s="60"/>
      <c r="G565" s="60"/>
    </row>
    <row r="566" spans="1:7" s="13" customFormat="1" x14ac:dyDescent="0.25">
      <c r="A566" s="29"/>
      <c r="B566" s="16"/>
      <c r="C566" s="17"/>
      <c r="D566" s="27"/>
      <c r="E566" s="30"/>
      <c r="F566" s="30"/>
      <c r="G566" s="30"/>
    </row>
    <row r="567" spans="1:7" x14ac:dyDescent="0.25">
      <c r="A567" s="9"/>
      <c r="B567" s="16"/>
      <c r="C567" s="17"/>
      <c r="D567" s="33"/>
      <c r="E567" s="30"/>
      <c r="F567" s="30"/>
    </row>
    <row r="568" spans="1:7" x14ac:dyDescent="0.25">
      <c r="A568" s="9"/>
      <c r="B568" s="14"/>
      <c r="C568" s="11"/>
      <c r="D568" s="33"/>
      <c r="E568" s="56"/>
      <c r="F568" s="56"/>
      <c r="G568" s="56"/>
    </row>
    <row r="569" spans="1:7" x14ac:dyDescent="0.25">
      <c r="A569" s="1"/>
      <c r="B569" s="16"/>
      <c r="C569" s="17"/>
      <c r="D569" s="27"/>
    </row>
    <row r="570" spans="1:7" x14ac:dyDescent="0.25">
      <c r="A570" s="34"/>
      <c r="B570" s="16"/>
      <c r="C570" s="17"/>
      <c r="D570" s="27"/>
      <c r="E570" s="30"/>
      <c r="F570" s="30"/>
      <c r="G570" s="30"/>
    </row>
    <row r="571" spans="1:7" x14ac:dyDescent="0.25">
      <c r="A571" s="35"/>
      <c r="B571" s="16"/>
      <c r="C571" s="17"/>
      <c r="D571" s="27"/>
    </row>
    <row r="572" spans="1:7" x14ac:dyDescent="0.25">
      <c r="A572" s="23"/>
      <c r="B572" s="16"/>
      <c r="C572" s="17"/>
      <c r="D572" s="27"/>
    </row>
    <row r="573" spans="1:7" x14ac:dyDescent="0.25">
      <c r="A573" s="29"/>
      <c r="B573" s="16"/>
      <c r="C573" s="17"/>
      <c r="D573" s="27"/>
    </row>
    <row r="574" spans="1:7" x14ac:dyDescent="0.25">
      <c r="A574" s="36"/>
      <c r="B574" s="37"/>
      <c r="C574" s="25"/>
      <c r="D574" s="33"/>
    </row>
    <row r="575" spans="1:7" x14ac:dyDescent="0.25">
      <c r="A575" s="38"/>
      <c r="B575" s="14"/>
      <c r="C575" s="11"/>
      <c r="D575" s="33"/>
    </row>
    <row r="576" spans="1:7" x14ac:dyDescent="0.25">
      <c r="A576" s="29"/>
      <c r="B576" s="16"/>
      <c r="C576" s="17"/>
      <c r="D576" s="27"/>
    </row>
    <row r="577" spans="1:5" x14ac:dyDescent="0.25">
      <c r="A577" s="29"/>
      <c r="B577" s="16"/>
      <c r="C577" s="17"/>
      <c r="D577" s="27"/>
    </row>
    <row r="578" spans="1:5" x14ac:dyDescent="0.25">
      <c r="A578" s="29"/>
      <c r="B578" s="16"/>
      <c r="C578" s="17"/>
      <c r="D578" s="27"/>
    </row>
    <row r="579" spans="1:5" x14ac:dyDescent="0.25">
      <c r="A579" s="38"/>
      <c r="B579" s="14"/>
      <c r="C579" s="11"/>
      <c r="D579" s="33"/>
      <c r="E579" s="13"/>
    </row>
    <row r="580" spans="1:5" x14ac:dyDescent="0.25">
      <c r="A580" s="29"/>
      <c r="B580" s="16"/>
      <c r="C580" s="17"/>
      <c r="D580" s="27"/>
    </row>
    <row r="581" spans="1:5" x14ac:dyDescent="0.25">
      <c r="A581" s="29"/>
      <c r="B581" s="16"/>
      <c r="C581" s="17"/>
      <c r="D581" s="27"/>
    </row>
    <row r="582" spans="1:5" x14ac:dyDescent="0.25">
      <c r="A582" s="29"/>
      <c r="B582" s="16"/>
      <c r="C582" s="17"/>
      <c r="D582" s="27"/>
    </row>
    <row r="583" spans="1:5" x14ac:dyDescent="0.25">
      <c r="A583" s="29"/>
      <c r="B583" s="16"/>
      <c r="C583" s="17"/>
      <c r="D583" s="27"/>
    </row>
    <row r="584" spans="1:5" x14ac:dyDescent="0.25">
      <c r="A584" s="29"/>
      <c r="B584" s="16"/>
      <c r="C584" s="17"/>
      <c r="D584" s="27"/>
    </row>
    <row r="585" spans="1:5" x14ac:dyDescent="0.25">
      <c r="A585" s="32"/>
      <c r="B585" s="16"/>
      <c r="C585" s="17"/>
      <c r="D585" s="27"/>
    </row>
    <row r="586" spans="1:5" x14ac:dyDescent="0.25">
      <c r="A586" s="29"/>
      <c r="B586" s="16"/>
      <c r="C586" s="17"/>
      <c r="D586" s="27"/>
    </row>
    <row r="587" spans="1:5" x14ac:dyDescent="0.25">
      <c r="A587" s="29"/>
      <c r="B587" s="16"/>
      <c r="C587" s="17"/>
      <c r="D587" s="27"/>
    </row>
    <row r="588" spans="1:5" x14ac:dyDescent="0.25">
      <c r="A588" s="29"/>
      <c r="B588" s="16"/>
      <c r="C588" s="17"/>
      <c r="D588" s="27"/>
    </row>
    <row r="589" spans="1:5" x14ac:dyDescent="0.25">
      <c r="A589" s="29"/>
      <c r="B589" s="16"/>
      <c r="C589" s="17"/>
      <c r="D589" s="27"/>
    </row>
    <row r="590" spans="1:5" x14ac:dyDescent="0.25">
      <c r="A590" s="29"/>
      <c r="B590" s="16"/>
      <c r="C590" s="17"/>
      <c r="D590" s="27"/>
    </row>
    <row r="591" spans="1:5" x14ac:dyDescent="0.25">
      <c r="A591" s="29"/>
      <c r="B591" s="16"/>
      <c r="C591" s="17"/>
      <c r="D591" s="27"/>
    </row>
    <row r="592" spans="1:5" x14ac:dyDescent="0.25">
      <c r="A592" s="34"/>
      <c r="B592" s="16"/>
      <c r="C592" s="17"/>
      <c r="D592" s="27"/>
    </row>
    <row r="593" spans="1:4" x14ac:dyDescent="0.25">
      <c r="A593" s="39"/>
      <c r="B593" s="16"/>
      <c r="C593" s="17"/>
      <c r="D593" s="27"/>
    </row>
    <row r="594" spans="1:4" x14ac:dyDescent="0.25">
      <c r="A594" s="1"/>
      <c r="B594" s="16"/>
      <c r="C594" s="17"/>
      <c r="D594" s="27"/>
    </row>
    <row r="595" spans="1:4" x14ac:dyDescent="0.25">
      <c r="A595" s="40"/>
      <c r="B595" s="41"/>
      <c r="C595" s="22"/>
      <c r="D595" s="27"/>
    </row>
    <row r="596" spans="1:4" x14ac:dyDescent="0.25">
      <c r="A596" s="40"/>
      <c r="B596" s="41"/>
      <c r="C596" s="22"/>
      <c r="D596" s="27"/>
    </row>
    <row r="597" spans="1:4" x14ac:dyDescent="0.25">
      <c r="A597" s="40"/>
      <c r="B597" s="41"/>
      <c r="C597" s="22"/>
      <c r="D597" s="27"/>
    </row>
    <row r="598" spans="1:4" x14ac:dyDescent="0.25">
      <c r="A598" s="29"/>
      <c r="B598" s="41"/>
      <c r="C598" s="22"/>
      <c r="D598" s="27"/>
    </row>
    <row r="599" spans="1:4" x14ac:dyDescent="0.25">
      <c r="A599" s="40"/>
      <c r="B599" s="41"/>
      <c r="C599" s="22"/>
      <c r="D599" s="27"/>
    </row>
    <row r="600" spans="1:4" x14ac:dyDescent="0.25">
      <c r="A600" s="39"/>
      <c r="B600" s="21"/>
      <c r="C600" s="22"/>
      <c r="D600" s="27"/>
    </row>
    <row r="601" spans="1:4" x14ac:dyDescent="0.25">
      <c r="A601" s="29"/>
      <c r="B601" s="21"/>
      <c r="C601" s="22"/>
      <c r="D601" s="27"/>
    </row>
    <row r="602" spans="1:4" x14ac:dyDescent="0.25">
      <c r="A602" s="40"/>
      <c r="B602" s="41"/>
      <c r="C602" s="22"/>
      <c r="D602" s="27"/>
    </row>
    <row r="603" spans="1:4" x14ac:dyDescent="0.25">
      <c r="A603" s="42"/>
      <c r="B603" s="41"/>
      <c r="C603" s="22"/>
      <c r="D603" s="27"/>
    </row>
    <row r="604" spans="1:4" x14ac:dyDescent="0.25">
      <c r="A604" s="42"/>
      <c r="B604" s="41"/>
      <c r="C604" s="22"/>
      <c r="D604" s="27"/>
    </row>
    <row r="605" spans="1:4" x14ac:dyDescent="0.25">
      <c r="A605" s="42"/>
      <c r="B605" s="41"/>
      <c r="C605" s="22"/>
      <c r="D605" s="27"/>
    </row>
    <row r="606" spans="1:4" x14ac:dyDescent="0.25">
      <c r="A606" s="43"/>
      <c r="B606" s="21"/>
      <c r="C606" s="22"/>
      <c r="D606" s="27"/>
    </row>
    <row r="607" spans="1:4" x14ac:dyDescent="0.25">
      <c r="A607" s="42"/>
      <c r="B607" s="21"/>
      <c r="C607" s="22"/>
      <c r="D607" s="27"/>
    </row>
    <row r="608" spans="1:4" x14ac:dyDescent="0.25">
      <c r="A608" s="36"/>
      <c r="B608" s="37"/>
      <c r="C608" s="24"/>
      <c r="D608" s="33"/>
    </row>
    <row r="609" spans="1:4" x14ac:dyDescent="0.25">
      <c r="A609" s="29"/>
      <c r="B609" s="16"/>
      <c r="C609" s="24"/>
      <c r="D609" s="27"/>
    </row>
    <row r="610" spans="1:4" x14ac:dyDescent="0.25">
      <c r="A610" s="31"/>
      <c r="B610" s="16"/>
      <c r="C610" s="21"/>
      <c r="D610" s="27"/>
    </row>
    <row r="611" spans="1:4" x14ac:dyDescent="0.25">
      <c r="A611" s="43"/>
      <c r="B611" s="16"/>
      <c r="C611" s="21"/>
      <c r="D611" s="27"/>
    </row>
    <row r="612" spans="1:4" x14ac:dyDescent="0.25">
      <c r="A612" s="23"/>
      <c r="B612" s="16"/>
      <c r="C612" s="21"/>
      <c r="D612" s="27"/>
    </row>
    <row r="613" spans="1:4" x14ac:dyDescent="0.25">
      <c r="A613" s="29"/>
      <c r="B613" s="16"/>
      <c r="C613" s="21"/>
      <c r="D613" s="27"/>
    </row>
    <row r="614" spans="1:4" x14ac:dyDescent="0.25">
      <c r="A614" s="42"/>
      <c r="B614" s="16"/>
      <c r="C614" s="21"/>
      <c r="D614" s="27"/>
    </row>
    <row r="615" spans="1:4" x14ac:dyDescent="0.25">
      <c r="A615" s="29"/>
      <c r="B615" s="16"/>
      <c r="C615" s="15"/>
      <c r="D615" s="27"/>
    </row>
    <row r="616" spans="1:4" x14ac:dyDescent="0.25">
      <c r="A616" s="32"/>
      <c r="B616" s="16"/>
      <c r="C616" s="15"/>
      <c r="D616" s="27"/>
    </row>
    <row r="617" spans="1:4" x14ac:dyDescent="0.25">
      <c r="A617" s="31"/>
      <c r="B617" s="16"/>
      <c r="C617" s="17"/>
      <c r="D617" s="27"/>
    </row>
    <row r="618" spans="1:4" x14ac:dyDescent="0.25">
      <c r="A618" s="29"/>
      <c r="B618" s="16"/>
      <c r="C618" s="17"/>
      <c r="D618" s="27"/>
    </row>
    <row r="619" spans="1:4" x14ac:dyDescent="0.25">
      <c r="A619" s="32"/>
      <c r="B619" s="16"/>
      <c r="C619" s="15"/>
      <c r="D619" s="27"/>
    </row>
    <row r="620" spans="1:4" x14ac:dyDescent="0.25">
      <c r="A620" s="26"/>
      <c r="B620" s="16"/>
      <c r="C620" s="17"/>
      <c r="D620" s="27"/>
    </row>
    <row r="621" spans="1:4" x14ac:dyDescent="0.25">
      <c r="A621" s="1"/>
      <c r="B621" s="16"/>
      <c r="C621" s="17"/>
      <c r="D621" s="27"/>
    </row>
    <row r="622" spans="1:4" x14ac:dyDescent="0.25">
      <c r="A622" s="29"/>
      <c r="B622" s="16"/>
      <c r="C622" s="17"/>
      <c r="D622" s="27"/>
    </row>
    <row r="623" spans="1:4" x14ac:dyDescent="0.25">
      <c r="A623" s="44"/>
      <c r="B623" s="16"/>
      <c r="C623" s="17"/>
      <c r="D623" s="27"/>
    </row>
    <row r="624" spans="1:4" x14ac:dyDescent="0.25">
      <c r="A624" s="1"/>
      <c r="B624" s="16"/>
      <c r="C624" s="17"/>
      <c r="D624" s="27"/>
    </row>
    <row r="625" spans="1:4" x14ac:dyDescent="0.25">
      <c r="A625" s="29"/>
      <c r="B625" s="16"/>
      <c r="C625" s="17"/>
      <c r="D625" s="27"/>
    </row>
    <row r="626" spans="1:4" x14ac:dyDescent="0.25">
      <c r="A626" s="44"/>
      <c r="B626" s="16"/>
      <c r="C626" s="17"/>
      <c r="D626" s="27"/>
    </row>
    <row r="627" spans="1:4" x14ac:dyDescent="0.25">
      <c r="A627" s="1"/>
      <c r="B627" s="16"/>
      <c r="C627" s="17"/>
      <c r="D627" s="27"/>
    </row>
    <row r="628" spans="1:4" x14ac:dyDescent="0.25">
      <c r="A628" s="29"/>
      <c r="B628" s="16"/>
      <c r="C628" s="17"/>
      <c r="D628" s="27"/>
    </row>
    <row r="629" spans="1:4" x14ac:dyDescent="0.25">
      <c r="A629" s="38"/>
      <c r="B629" s="14"/>
      <c r="C629" s="11"/>
      <c r="D629" s="33"/>
    </row>
    <row r="630" spans="1:4" x14ac:dyDescent="0.25">
      <c r="A630" s="38"/>
      <c r="B630" s="14"/>
      <c r="C630" s="11"/>
      <c r="D630" s="33"/>
    </row>
    <row r="631" spans="1:4" x14ac:dyDescent="0.25">
      <c r="A631" s="29"/>
      <c r="B631" s="16"/>
      <c r="C631" s="17"/>
      <c r="D631" s="27"/>
    </row>
    <row r="632" spans="1:4" x14ac:dyDescent="0.25">
      <c r="A632" s="32"/>
      <c r="B632" s="16"/>
      <c r="C632" s="17"/>
      <c r="D632" s="27"/>
    </row>
    <row r="633" spans="1:4" x14ac:dyDescent="0.25">
      <c r="A633" s="29"/>
      <c r="B633" s="16"/>
      <c r="C633" s="17"/>
      <c r="D633" s="27"/>
    </row>
    <row r="634" spans="1:4" x14ac:dyDescent="0.25">
      <c r="A634" s="38"/>
      <c r="B634" s="14"/>
      <c r="C634" s="11"/>
      <c r="D634" s="33"/>
    </row>
    <row r="635" spans="1:4" x14ac:dyDescent="0.25">
      <c r="A635" s="29"/>
      <c r="B635" s="16"/>
      <c r="C635" s="17"/>
      <c r="D635" s="27"/>
    </row>
    <row r="636" spans="1:4" x14ac:dyDescent="0.25">
      <c r="A636" s="29"/>
      <c r="B636" s="16"/>
      <c r="C636" s="17"/>
      <c r="D636" s="27"/>
    </row>
    <row r="637" spans="1:4" x14ac:dyDescent="0.25">
      <c r="A637" s="29"/>
      <c r="B637" s="16"/>
      <c r="C637" s="17"/>
      <c r="D637" s="27"/>
    </row>
    <row r="638" spans="1:4" x14ac:dyDescent="0.25">
      <c r="A638" s="29"/>
      <c r="B638" s="16"/>
      <c r="C638" s="17"/>
      <c r="D638" s="27"/>
    </row>
    <row r="639" spans="1:4" x14ac:dyDescent="0.25">
      <c r="A639" s="29"/>
      <c r="B639" s="16"/>
      <c r="C639" s="17"/>
      <c r="D639" s="27"/>
    </row>
    <row r="640" spans="1:4" x14ac:dyDescent="0.25">
      <c r="A640" s="29"/>
      <c r="B640" s="16"/>
      <c r="C640" s="17"/>
      <c r="D640" s="27"/>
    </row>
    <row r="641" spans="1:4" x14ac:dyDescent="0.25">
      <c r="A641" s="29"/>
      <c r="B641" s="16"/>
      <c r="C641" s="17"/>
      <c r="D641" s="27"/>
    </row>
    <row r="642" spans="1:4" x14ac:dyDescent="0.25">
      <c r="A642" s="1"/>
      <c r="B642" s="16"/>
      <c r="C642" s="17"/>
      <c r="D642" s="27"/>
    </row>
    <row r="643" spans="1:4" x14ac:dyDescent="0.25">
      <c r="A643" s="23"/>
      <c r="B643" s="16"/>
      <c r="C643" s="17"/>
      <c r="D643" s="27"/>
    </row>
    <row r="644" spans="1:4" x14ac:dyDescent="0.25">
      <c r="A644" s="29"/>
      <c r="B644" s="16"/>
      <c r="C644" s="17"/>
      <c r="D644" s="27"/>
    </row>
    <row r="645" spans="1:4" x14ac:dyDescent="0.25">
      <c r="A645" s="29"/>
      <c r="B645" s="16"/>
      <c r="C645" s="17"/>
      <c r="D645" s="27"/>
    </row>
    <row r="646" spans="1:4" x14ac:dyDescent="0.25">
      <c r="A646" s="45"/>
      <c r="B646" s="37"/>
      <c r="C646" s="25"/>
      <c r="D646" s="33"/>
    </row>
    <row r="647" spans="1:4" x14ac:dyDescent="0.25">
      <c r="A647" s="36"/>
      <c r="B647" s="37"/>
      <c r="C647" s="25"/>
      <c r="D647" s="33"/>
    </row>
    <row r="648" spans="1:4" x14ac:dyDescent="0.25">
      <c r="A648" s="46"/>
      <c r="B648" s="41"/>
      <c r="C648" s="22"/>
      <c r="D648" s="27"/>
    </row>
    <row r="649" spans="1:4" x14ac:dyDescent="0.25">
      <c r="A649" s="42"/>
      <c r="B649" s="41"/>
      <c r="C649" s="22"/>
      <c r="D649" s="27"/>
    </row>
    <row r="650" spans="1:4" x14ac:dyDescent="0.25">
      <c r="A650" s="42"/>
      <c r="B650" s="41"/>
      <c r="C650" s="22"/>
      <c r="D650" s="27"/>
    </row>
    <row r="651" spans="1:4" x14ac:dyDescent="0.25">
      <c r="A651" s="36"/>
      <c r="B651" s="37"/>
      <c r="C651" s="25"/>
      <c r="D651" s="33"/>
    </row>
    <row r="652" spans="1:4" x14ac:dyDescent="0.25">
      <c r="A652" s="46"/>
      <c r="B652" s="41"/>
      <c r="C652" s="22"/>
      <c r="D652" s="27"/>
    </row>
    <row r="653" spans="1:4" x14ac:dyDescent="0.25">
      <c r="A653" s="40"/>
      <c r="B653" s="41"/>
      <c r="C653" s="22"/>
      <c r="D653" s="27"/>
    </row>
    <row r="654" spans="1:4" x14ac:dyDescent="0.25">
      <c r="A654" s="42"/>
      <c r="B654" s="41"/>
      <c r="C654" s="22"/>
      <c r="D654" s="27"/>
    </row>
    <row r="655" spans="1:4" x14ac:dyDescent="0.25">
      <c r="A655" s="38"/>
      <c r="B655" s="14"/>
      <c r="C655" s="11"/>
      <c r="D655" s="33"/>
    </row>
    <row r="656" spans="1:4" x14ac:dyDescent="0.25">
      <c r="A656" s="38"/>
      <c r="B656" s="14"/>
      <c r="C656" s="11"/>
      <c r="D656" s="33"/>
    </row>
    <row r="657" spans="1:7" x14ac:dyDescent="0.25">
      <c r="A657" s="29"/>
      <c r="B657" s="16"/>
      <c r="C657" s="17"/>
      <c r="D657" s="27"/>
    </row>
    <row r="658" spans="1:7" x14ac:dyDescent="0.25">
      <c r="A658" s="29"/>
      <c r="B658" s="16"/>
      <c r="C658" s="17"/>
      <c r="D658" s="27"/>
    </row>
    <row r="659" spans="1:7" x14ac:dyDescent="0.25">
      <c r="A659" s="29"/>
      <c r="B659" s="16"/>
      <c r="C659" s="17"/>
      <c r="D659" s="27"/>
    </row>
    <row r="660" spans="1:7" x14ac:dyDescent="0.25">
      <c r="A660" s="9"/>
      <c r="B660" s="9"/>
      <c r="C660" s="47"/>
      <c r="D660" s="48"/>
      <c r="E660" s="49"/>
    </row>
    <row r="661" spans="1:7" x14ac:dyDescent="0.25">
      <c r="E661" s="30"/>
    </row>
    <row r="663" spans="1:7" x14ac:dyDescent="0.25">
      <c r="E663" s="30"/>
      <c r="F663" s="30"/>
      <c r="G663" s="30"/>
    </row>
    <row r="664" spans="1:7" x14ac:dyDescent="0.25">
      <c r="E664" s="30"/>
      <c r="F664" s="30"/>
      <c r="G664" s="30"/>
    </row>
    <row r="665" spans="1:7" x14ac:dyDescent="0.25">
      <c r="E665" s="30"/>
      <c r="F665" s="30"/>
      <c r="G665" s="30"/>
    </row>
    <row r="667" spans="1:7" x14ac:dyDescent="0.25">
      <c r="E667" s="30"/>
      <c r="F667" s="30"/>
      <c r="G667" s="30"/>
    </row>
    <row r="669" spans="1:7" x14ac:dyDescent="0.25">
      <c r="E669" s="30"/>
      <c r="F669" s="30"/>
      <c r="G669" s="30"/>
    </row>
    <row r="673" spans="5:8" x14ac:dyDescent="0.25">
      <c r="E673" s="30"/>
      <c r="F673" s="30"/>
      <c r="G673" s="30"/>
      <c r="H673" s="30"/>
    </row>
    <row r="675" spans="5:8" x14ac:dyDescent="0.25">
      <c r="E675" s="30"/>
      <c r="F675" s="30"/>
      <c r="G675" s="30"/>
    </row>
    <row r="677" spans="5:8" x14ac:dyDescent="0.25">
      <c r="E677" s="30"/>
      <c r="F677" s="30"/>
      <c r="G677" s="30"/>
    </row>
  </sheetData>
  <mergeCells count="7">
    <mergeCell ref="A6:G6"/>
    <mergeCell ref="C5:E5"/>
    <mergeCell ref="C4:E4"/>
    <mergeCell ref="C1:G1"/>
    <mergeCell ref="C2:G2"/>
    <mergeCell ref="C3:G3"/>
    <mergeCell ref="F4:G4"/>
  </mergeCells>
  <pageMargins left="0.70866141732283472" right="0.19685039370078741" top="0.35433070866141736" bottom="0.19685039370078741" header="0.31496062992125984" footer="0.15748031496062992"/>
  <pageSetup paperSize="9" scale="70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Шеина Анна Николаевна</cp:lastModifiedBy>
  <cp:lastPrinted>2018-10-30T03:18:09Z</cp:lastPrinted>
  <dcterms:created xsi:type="dcterms:W3CDTF">2016-11-03T06:32:07Z</dcterms:created>
  <dcterms:modified xsi:type="dcterms:W3CDTF">2018-11-02T00:30:17Z</dcterms:modified>
</cp:coreProperties>
</file>